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13.xml" ContentType="application/vnd.ms-excel.controlproperties+xml"/>
  <Override PartName="/xl/drawings/drawing5.xml" ContentType="application/vnd.openxmlformats-officedocument.drawing+xml"/>
  <Override PartName="/xl/ctrlProps/ctrlProp14.xml" ContentType="application/vnd.ms-excel.controlproperties+xml"/>
  <Override PartName="/xl/drawings/drawing6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7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8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omments3.xml" ContentType="application/vnd.openxmlformats-officedocument.spreadsheetml.comments+xml"/>
  <Override PartName="/xl/drawings/drawing9.xml" ContentType="application/vnd.openxmlformats-officedocument.drawing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omments4.xml" ContentType="application/vnd.openxmlformats-officedocument.spreadsheetml.comments+xml"/>
  <Override PartName="/xl/drawings/drawing10.xml" ContentType="application/vnd.openxmlformats-officedocument.drawing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omments5.xml" ContentType="application/vnd.openxmlformats-officedocument.spreadsheetml.comments+xml"/>
  <Override PartName="/xl/drawings/drawing11.xml" ContentType="application/vnd.openxmlformats-officedocument.drawing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omments6.xml" ContentType="application/vnd.openxmlformats-officedocument.spreadsheetml.comments+xml"/>
  <Override PartName="/xl/drawings/drawing12.xml" ContentType="application/vnd.openxmlformats-officedocument.drawing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omments7.xml" ContentType="application/vnd.openxmlformats-officedocument.spreadsheetml.comments+xml"/>
  <Override PartName="/xl/drawings/drawing13.xml" ContentType="application/vnd.openxmlformats-officedocument.drawing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omments8.xml" ContentType="application/vnd.openxmlformats-officedocument.spreadsheetml.comments+xml"/>
  <Override PartName="/xl/drawings/drawing14.xml" ContentType="application/vnd.openxmlformats-officedocument.drawing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omments9.xml" ContentType="application/vnd.openxmlformats-officedocument.spreadsheetml.comments+xml"/>
  <Override PartName="/xl/drawings/drawing15.xml" ContentType="application/vnd.openxmlformats-officedocument.drawing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omments10.xml" ContentType="application/vnd.openxmlformats-officedocument.spreadsheetml.comments+xml"/>
  <Override PartName="/xl/drawings/drawing16.xml" ContentType="application/vnd.openxmlformats-officedocument.drawing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omments11.xml" ContentType="application/vnd.openxmlformats-officedocument.spreadsheetml.comments+xml"/>
  <Override PartName="/xl/drawings/drawing17.xml" ContentType="application/vnd.openxmlformats-officedocument.drawing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omments12.xml" ContentType="application/vnd.openxmlformats-officedocument.spreadsheetml.comments+xml"/>
  <Override PartName="/xl/drawings/drawing18.xml" ContentType="application/vnd.openxmlformats-officedocument.drawing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omments13.xml" ContentType="application/vnd.openxmlformats-officedocument.spreadsheetml.comments+xml"/>
  <Override PartName="/xl/drawings/drawing19.xml" ContentType="application/vnd.openxmlformats-officedocument.drawing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omments14.xml" ContentType="application/vnd.openxmlformats-officedocument.spreadsheetml.comments+xml"/>
  <Override PartName="/xl/drawings/drawing20.xml" ContentType="application/vnd.openxmlformats-officedocument.drawing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0" yWindow="120" windowWidth="20730" windowHeight="11055" tabRatio="811"/>
  </bookViews>
  <sheets>
    <sheet name="Startseite" sheetId="1" r:id="rId1"/>
    <sheet name="Meldebogen" sheetId="1672" r:id="rId2"/>
    <sheet name="Teilnehmer" sheetId="3" r:id="rId3"/>
    <sheet name="Startliste" sheetId="157" state="hidden" r:id="rId4"/>
    <sheet name="Gesamt-Sieger" sheetId="351" state="hidden" r:id="rId5"/>
    <sheet name="Statistik" sheetId="372" state="hidden" r:id="rId6"/>
    <sheet name="Siegerliste" sheetId="258" r:id="rId7"/>
    <sheet name="0" sheetId="1487" state="hidden" r:id="rId8"/>
    <sheet name="0A" sheetId="1488" state="hidden" r:id="rId9"/>
    <sheet name="0B" sheetId="1489" state="hidden" r:id="rId10"/>
    <sheet name="1" sheetId="1682" r:id="rId11"/>
    <sheet name="2" sheetId="1675" r:id="rId12"/>
    <sheet name="3" sheetId="1664" r:id="rId13"/>
    <sheet name="4" sheetId="1665" r:id="rId14"/>
    <sheet name="5" sheetId="1666" r:id="rId15"/>
    <sheet name="6" sheetId="1667" r:id="rId16"/>
    <sheet name="7" sheetId="1668" r:id="rId17"/>
    <sheet name="8" sheetId="1669" r:id="rId18"/>
    <sheet name="9" sheetId="1906" r:id="rId19"/>
    <sheet name="10" sheetId="1671" r:id="rId20"/>
  </sheets>
  <functionGroups builtInGroupCount="17"/>
  <definedNames>
    <definedName name="_xlnm.Print_Area" localSheetId="7">'0'!$B$2:$I$50</definedName>
    <definedName name="_xlnm.Print_Area" localSheetId="8">'0A'!$B$2:$I$50</definedName>
    <definedName name="_xlnm.Print_Area" localSheetId="9">'0B'!$B$2:$I$50</definedName>
    <definedName name="_xlnm.Print_Area" localSheetId="10">'1'!$B$2:$I$50</definedName>
    <definedName name="_xlnm.Print_Area" localSheetId="19">'10'!$B$2:$I$50</definedName>
    <definedName name="_xlnm.Print_Area" localSheetId="11">'2'!$B$2:$I$50</definedName>
    <definedName name="_xlnm.Print_Area" localSheetId="12">'3'!$B$2:$I$50</definedName>
    <definedName name="_xlnm.Print_Area" localSheetId="13">'4'!$B$2:$I$50</definedName>
    <definedName name="_xlnm.Print_Area" localSheetId="14">'5'!$B$2:$I$50</definedName>
    <definedName name="_xlnm.Print_Area" localSheetId="15">'6'!$B$2:$I$50</definedName>
    <definedName name="_xlnm.Print_Area" localSheetId="16">'7'!$B$2:$I$50</definedName>
    <definedName name="_xlnm.Print_Area" localSheetId="17">'8'!$B$2:$I$50</definedName>
    <definedName name="_xlnm.Print_Area" localSheetId="18">'9'!$B$2:$I$50</definedName>
    <definedName name="_xlnm.Print_Area" localSheetId="4">'Gesamt-Sieger'!$A$2:$T$122</definedName>
    <definedName name="_xlnm.Print_Area" localSheetId="6">Siegerliste!$A$4:$N$4</definedName>
    <definedName name="_xlnm.Print_Area" localSheetId="3">Startliste!$B$1:$I$3</definedName>
    <definedName name="_xlnm.Print_Area" localSheetId="5">Statistik!$A$2:$X$59</definedName>
    <definedName name="_xlnm.Print_Area" localSheetId="2">Teilnehmer!$B$2:$I$125</definedName>
    <definedName name="_xlnm.Print_Titles" localSheetId="4">'Gesamt-Sieger'!$2:$2</definedName>
    <definedName name="_xlnm.Print_Titles" localSheetId="6">Siegerliste!$4:$4</definedName>
    <definedName name="_xlnm.Print_Titles" localSheetId="3">Startliste!$2:$2</definedName>
    <definedName name="_xlnm.Print_Titles" localSheetId="2">Teilnehmer!$4:$5</definedName>
  </definedNames>
  <calcPr calcId="145621"/>
</workbook>
</file>

<file path=xl/calcChain.xml><?xml version="1.0" encoding="utf-8"?>
<calcChain xmlns="http://schemas.openxmlformats.org/spreadsheetml/2006/main">
  <c r="D47" i="1906" l="1"/>
  <c r="I45" i="1906"/>
  <c r="I43" i="1906"/>
  <c r="L37" i="1906"/>
  <c r="L35" i="1906"/>
  <c r="I31" i="1906"/>
  <c r="I29" i="1906"/>
  <c r="L26" i="1906"/>
  <c r="L24" i="1906"/>
  <c r="L18" i="1906"/>
  <c r="I18" i="1906"/>
  <c r="L17" i="1906"/>
  <c r="L16" i="1906"/>
  <c r="L15" i="1906"/>
  <c r="L14" i="1906"/>
  <c r="L13" i="1906"/>
  <c r="L12" i="1906"/>
  <c r="L11" i="1906"/>
  <c r="L10" i="1906"/>
  <c r="L9" i="1906"/>
  <c r="I3" i="1906"/>
  <c r="J51" i="1906" s="1"/>
  <c r="W16" i="1672"/>
  <c r="X16" i="1672"/>
  <c r="W17" i="1672"/>
  <c r="X17" i="1672"/>
  <c r="W18" i="1672"/>
  <c r="X18" i="1672"/>
  <c r="W19" i="1672"/>
  <c r="X19" i="1672"/>
  <c r="W20" i="1672"/>
  <c r="X20" i="1672"/>
  <c r="W21" i="1672"/>
  <c r="X21" i="1672"/>
  <c r="W22" i="1672"/>
  <c r="X22" i="1672"/>
  <c r="W23" i="1672"/>
  <c r="X23" i="1672"/>
  <c r="W24" i="1672"/>
  <c r="X24" i="1672"/>
  <c r="W25" i="1672"/>
  <c r="X25" i="1672"/>
  <c r="L25" i="1672"/>
  <c r="L22" i="1672"/>
  <c r="L23" i="1672"/>
  <c r="L24" i="1672"/>
  <c r="L17" i="1672"/>
  <c r="L18" i="1672"/>
  <c r="L19" i="1672"/>
  <c r="L20" i="1672"/>
  <c r="L21" i="1672"/>
  <c r="L16" i="1672"/>
  <c r="L18" i="1487"/>
  <c r="L18" i="1488"/>
  <c r="L18" i="1489"/>
  <c r="L18" i="1682"/>
  <c r="L17" i="1487"/>
  <c r="L17" i="1488"/>
  <c r="L17" i="1489"/>
  <c r="L17" i="1682"/>
  <c r="L16" i="1487"/>
  <c r="L16" i="1488"/>
  <c r="L16" i="1489"/>
  <c r="L16" i="1682"/>
  <c r="L15" i="1487"/>
  <c r="L15" i="1488"/>
  <c r="L15" i="1489"/>
  <c r="L15" i="1682"/>
  <c r="L14" i="1487"/>
  <c r="L14" i="1488"/>
  <c r="L14" i="1489"/>
  <c r="L14" i="1682"/>
  <c r="L13" i="1487"/>
  <c r="L13" i="1488"/>
  <c r="L13" i="1489"/>
  <c r="L13" i="1682"/>
  <c r="L12" i="1487"/>
  <c r="L12" i="1488"/>
  <c r="L12" i="1489"/>
  <c r="L12" i="1682"/>
  <c r="L11" i="1487"/>
  <c r="L11" i="1488"/>
  <c r="L11" i="1489"/>
  <c r="L11" i="1682"/>
  <c r="L10" i="1487"/>
  <c r="L10" i="1488"/>
  <c r="L10" i="1489"/>
  <c r="L10" i="1682"/>
  <c r="L9" i="1487"/>
  <c r="L9" i="1488"/>
  <c r="L9" i="1489"/>
  <c r="L9" i="1682"/>
  <c r="L8" i="1487"/>
  <c r="L8" i="1488"/>
  <c r="L18" i="1675"/>
  <c r="L18" i="1664"/>
  <c r="L18" i="1665"/>
  <c r="L18" i="1666"/>
  <c r="L18" i="1667"/>
  <c r="L18" i="1668"/>
  <c r="L18" i="1669"/>
  <c r="L18" i="1671"/>
  <c r="L17" i="1675"/>
  <c r="L17" i="1664"/>
  <c r="L17" i="1665"/>
  <c r="L17" i="1666"/>
  <c r="L17" i="1667"/>
  <c r="L17" i="1668"/>
  <c r="L17" i="1669"/>
  <c r="L17" i="1671"/>
  <c r="L16" i="1675"/>
  <c r="L16" i="1664"/>
  <c r="L16" i="1665"/>
  <c r="L16" i="1666"/>
  <c r="L16" i="1667"/>
  <c r="L16" i="1668"/>
  <c r="L16" i="1669"/>
  <c r="L16" i="1671"/>
  <c r="L15" i="1675"/>
  <c r="L15" i="1664"/>
  <c r="L15" i="1665"/>
  <c r="L15" i="1666"/>
  <c r="L15" i="1667"/>
  <c r="L15" i="1668"/>
  <c r="L15" i="1669"/>
  <c r="L15" i="1671"/>
  <c r="L14" i="1675"/>
  <c r="L14" i="1664"/>
  <c r="L14" i="1665"/>
  <c r="L14" i="1666"/>
  <c r="L14" i="1667"/>
  <c r="L14" i="1668"/>
  <c r="L14" i="1669"/>
  <c r="L14" i="1671"/>
  <c r="L13" i="1675"/>
  <c r="L13" i="1664"/>
  <c r="L13" i="1665"/>
  <c r="L13" i="1666"/>
  <c r="L13" i="1667"/>
  <c r="L13" i="1668"/>
  <c r="L13" i="1669"/>
  <c r="L13" i="1671"/>
  <c r="L12" i="1675"/>
  <c r="L12" i="1664"/>
  <c r="L12" i="1665"/>
  <c r="L12" i="1666"/>
  <c r="L12" i="1667"/>
  <c r="L12" i="1668"/>
  <c r="L12" i="1669"/>
  <c r="L12" i="1671"/>
  <c r="L11" i="1675"/>
  <c r="L11" i="1664"/>
  <c r="L11" i="1665"/>
  <c r="L11" i="1666"/>
  <c r="L11" i="1667"/>
  <c r="L11" i="1668"/>
  <c r="L11" i="1669"/>
  <c r="L11" i="1671"/>
  <c r="L10" i="1675"/>
  <c r="L10" i="1664"/>
  <c r="L10" i="1665"/>
  <c r="L10" i="1666"/>
  <c r="L10" i="1667"/>
  <c r="L10" i="1668"/>
  <c r="L10" i="1669"/>
  <c r="L10" i="1671"/>
  <c r="L9" i="1675"/>
  <c r="L9" i="1664"/>
  <c r="L9" i="1665"/>
  <c r="L9" i="1666"/>
  <c r="L9" i="1667"/>
  <c r="L9" i="1668"/>
  <c r="L9" i="1669"/>
  <c r="L9" i="1671"/>
  <c r="L8" i="1489" l="1"/>
  <c r="I46" i="1906"/>
  <c r="L8" i="1906"/>
  <c r="D1" i="1906"/>
  <c r="L25" i="1906" s="1"/>
  <c r="L27" i="1906" s="1"/>
  <c r="D3" i="1906"/>
  <c r="I1" i="1906"/>
  <c r="A1" i="1906"/>
  <c r="J1" i="1906"/>
  <c r="D5" i="1906"/>
  <c r="C49" i="1906"/>
  <c r="D2" i="1906"/>
  <c r="D4" i="1906"/>
  <c r="A51" i="1906"/>
  <c r="H5" i="1906"/>
  <c r="L8" i="1682"/>
  <c r="L8" i="1668"/>
  <c r="L15" i="1672"/>
  <c r="L14" i="1672"/>
  <c r="L8" i="1664"/>
  <c r="L8" i="1665"/>
  <c r="L8" i="1669"/>
  <c r="L8" i="1671"/>
  <c r="L8" i="1667"/>
  <c r="L8" i="1675"/>
  <c r="L8" i="1666"/>
  <c r="D47" i="1682"/>
  <c r="I45" i="1682"/>
  <c r="I43" i="1682"/>
  <c r="L37" i="1682"/>
  <c r="L35" i="1682"/>
  <c r="I31" i="1682"/>
  <c r="I29" i="1682"/>
  <c r="L26" i="1682"/>
  <c r="L24" i="1682"/>
  <c r="I18" i="1682"/>
  <c r="I3" i="1682"/>
  <c r="J51" i="1682" s="1"/>
  <c r="G1" i="1906" l="1"/>
  <c r="I47" i="1906" s="1"/>
  <c r="F1" i="1906"/>
  <c r="H20" i="1906" s="1"/>
  <c r="L36" i="1906"/>
  <c r="L38" i="1906" s="1"/>
  <c r="I46" i="1682"/>
  <c r="D3" i="1682"/>
  <c r="C49" i="1682"/>
  <c r="I1" i="1682"/>
  <c r="J1" i="1682"/>
  <c r="D5" i="1682"/>
  <c r="A1" i="1682"/>
  <c r="D1" i="1682"/>
  <c r="H5" i="1682"/>
  <c r="A51" i="1682"/>
  <c r="D2" i="1682"/>
  <c r="D4" i="1682"/>
  <c r="D47" i="1675"/>
  <c r="I45" i="1675"/>
  <c r="I43" i="1675"/>
  <c r="L37" i="1675"/>
  <c r="L35" i="1675"/>
  <c r="I31" i="1675"/>
  <c r="I29" i="1675"/>
  <c r="L26" i="1675"/>
  <c r="L24" i="1675"/>
  <c r="I18" i="1675"/>
  <c r="I3" i="1675"/>
  <c r="J51" i="1675" s="1"/>
  <c r="F47" i="1906" l="1"/>
  <c r="F1" i="1682"/>
  <c r="L25" i="1682"/>
  <c r="L27" i="1682" s="1"/>
  <c r="G1" i="1682"/>
  <c r="L36" i="1682"/>
  <c r="L38" i="1682" s="1"/>
  <c r="A1" i="1675"/>
  <c r="I46" i="1675"/>
  <c r="I1" i="1675"/>
  <c r="J1" i="1675"/>
  <c r="D5" i="1675"/>
  <c r="D1" i="1675"/>
  <c r="L36" i="1675" s="1"/>
  <c r="L38" i="1675" s="1"/>
  <c r="D3" i="1675"/>
  <c r="C49" i="1675"/>
  <c r="H5" i="1675"/>
  <c r="A51" i="1675"/>
  <c r="D2" i="1675"/>
  <c r="D4" i="1675"/>
  <c r="B6" i="1672"/>
  <c r="B4" i="1672"/>
  <c r="I47" i="1682" l="1"/>
  <c r="F47" i="1682"/>
  <c r="H20" i="1682"/>
  <c r="F1" i="1675"/>
  <c r="G1" i="1675"/>
  <c r="L25" i="1675"/>
  <c r="L27" i="1675" s="1"/>
  <c r="D47" i="1671"/>
  <c r="I45" i="1671"/>
  <c r="I43" i="1671"/>
  <c r="L37" i="1671"/>
  <c r="L35" i="1671"/>
  <c r="I31" i="1671"/>
  <c r="I29" i="1671"/>
  <c r="L26" i="1671"/>
  <c r="L24" i="1671"/>
  <c r="I18" i="1671"/>
  <c r="I17" i="1671"/>
  <c r="I16" i="1671"/>
  <c r="I15" i="1671"/>
  <c r="I14" i="1671"/>
  <c r="I13" i="1671"/>
  <c r="I12" i="1671"/>
  <c r="I11" i="1671"/>
  <c r="I10" i="1671"/>
  <c r="I9" i="1671"/>
  <c r="I3" i="1671"/>
  <c r="J51" i="1671" s="1"/>
  <c r="D47" i="1669"/>
  <c r="I45" i="1669"/>
  <c r="I43" i="1669"/>
  <c r="L37" i="1669"/>
  <c r="L35" i="1669"/>
  <c r="I31" i="1669"/>
  <c r="I29" i="1669"/>
  <c r="L26" i="1669"/>
  <c r="L24" i="1669"/>
  <c r="I18" i="1669"/>
  <c r="I17" i="1669"/>
  <c r="I16" i="1669"/>
  <c r="I15" i="1669"/>
  <c r="I14" i="1669"/>
  <c r="I13" i="1669"/>
  <c r="I12" i="1669"/>
  <c r="I11" i="1669"/>
  <c r="I10" i="1669"/>
  <c r="I9" i="1669"/>
  <c r="I3" i="1669"/>
  <c r="J51" i="1669" s="1"/>
  <c r="D47" i="1668"/>
  <c r="I45" i="1668"/>
  <c r="I43" i="1668"/>
  <c r="L37" i="1668"/>
  <c r="L35" i="1668"/>
  <c r="I31" i="1668"/>
  <c r="I29" i="1668"/>
  <c r="L26" i="1668"/>
  <c r="L24" i="1668"/>
  <c r="I18" i="1668"/>
  <c r="I17" i="1668"/>
  <c r="I16" i="1668"/>
  <c r="I15" i="1668"/>
  <c r="I14" i="1668"/>
  <c r="I13" i="1668"/>
  <c r="I12" i="1668"/>
  <c r="I11" i="1668"/>
  <c r="I10" i="1668"/>
  <c r="I9" i="1668"/>
  <c r="I3" i="1668"/>
  <c r="J51" i="1668" s="1"/>
  <c r="D47" i="1667"/>
  <c r="I45" i="1667"/>
  <c r="I43" i="1667"/>
  <c r="L37" i="1667"/>
  <c r="L35" i="1667"/>
  <c r="I31" i="1667"/>
  <c r="I29" i="1667"/>
  <c r="L26" i="1667"/>
  <c r="L24" i="1667"/>
  <c r="I18" i="1667"/>
  <c r="I17" i="1667"/>
  <c r="I16" i="1667"/>
  <c r="I15" i="1667"/>
  <c r="I14" i="1667"/>
  <c r="I13" i="1667"/>
  <c r="I12" i="1667"/>
  <c r="I11" i="1667"/>
  <c r="I10" i="1667"/>
  <c r="I9" i="1667"/>
  <c r="I3" i="1667"/>
  <c r="J51" i="1667" s="1"/>
  <c r="D47" i="1666"/>
  <c r="I45" i="1666"/>
  <c r="I43" i="1666"/>
  <c r="L37" i="1666"/>
  <c r="L35" i="1666"/>
  <c r="I31" i="1666"/>
  <c r="I29" i="1666"/>
  <c r="L26" i="1666"/>
  <c r="L24" i="1666"/>
  <c r="I18" i="1666"/>
  <c r="I3" i="1666"/>
  <c r="J51" i="1666" s="1"/>
  <c r="D47" i="1665"/>
  <c r="I45" i="1665"/>
  <c r="I43" i="1665"/>
  <c r="L37" i="1665"/>
  <c r="L35" i="1665"/>
  <c r="I31" i="1665"/>
  <c r="I29" i="1665"/>
  <c r="L26" i="1665"/>
  <c r="L24" i="1665"/>
  <c r="I18" i="1665"/>
  <c r="I3" i="1665"/>
  <c r="J51" i="1665" s="1"/>
  <c r="D47" i="1664"/>
  <c r="I45" i="1664"/>
  <c r="I43" i="1664"/>
  <c r="L37" i="1664"/>
  <c r="L35" i="1664"/>
  <c r="I31" i="1664"/>
  <c r="I29" i="1664"/>
  <c r="L26" i="1664"/>
  <c r="L24" i="1664"/>
  <c r="I18" i="1664"/>
  <c r="I17" i="1664"/>
  <c r="I16" i="1664"/>
  <c r="I15" i="1664"/>
  <c r="I3" i="1664"/>
  <c r="J51" i="1664" s="1"/>
  <c r="H9" i="1"/>
  <c r="I46" i="1666" l="1"/>
  <c r="I46" i="1667"/>
  <c r="I46" i="1668"/>
  <c r="I46" i="1669"/>
  <c r="I46" i="1671"/>
  <c r="I19" i="1667"/>
  <c r="I19" i="1671"/>
  <c r="I46" i="1664"/>
  <c r="I46" i="1665"/>
  <c r="I19" i="1668"/>
  <c r="I19" i="1669"/>
  <c r="I47" i="1675"/>
  <c r="F47" i="1675"/>
  <c r="H20" i="1675"/>
  <c r="I1" i="1671"/>
  <c r="J1" i="1671"/>
  <c r="D5" i="1671"/>
  <c r="D1" i="1671"/>
  <c r="L36" i="1671" s="1"/>
  <c r="L38" i="1671" s="1"/>
  <c r="A1" i="1671"/>
  <c r="D3" i="1671"/>
  <c r="C49" i="1671"/>
  <c r="H5" i="1671"/>
  <c r="A51" i="1671"/>
  <c r="D2" i="1671"/>
  <c r="D4" i="1671"/>
  <c r="I1" i="1669"/>
  <c r="I1" i="1668"/>
  <c r="A1" i="1669"/>
  <c r="J1" i="1669"/>
  <c r="D5" i="1669"/>
  <c r="D1" i="1669"/>
  <c r="L36" i="1669" s="1"/>
  <c r="L38" i="1669" s="1"/>
  <c r="J1" i="1667"/>
  <c r="D3" i="1669"/>
  <c r="C49" i="1669"/>
  <c r="H5" i="1669"/>
  <c r="A51" i="1669"/>
  <c r="D1" i="1668"/>
  <c r="F1" i="1668" s="1"/>
  <c r="H20" i="1668" s="1"/>
  <c r="D2" i="1669"/>
  <c r="D4" i="1669"/>
  <c r="A1" i="1668"/>
  <c r="J1" i="1668"/>
  <c r="D5" i="1668"/>
  <c r="A1" i="1666"/>
  <c r="D3" i="1668"/>
  <c r="C49" i="1668"/>
  <c r="H5" i="1668"/>
  <c r="A51" i="1668"/>
  <c r="D1" i="1667"/>
  <c r="F1" i="1667" s="1"/>
  <c r="H20" i="1667" s="1"/>
  <c r="D2" i="1668"/>
  <c r="D4" i="1668"/>
  <c r="D3" i="1666"/>
  <c r="A1" i="1667"/>
  <c r="I1" i="1667"/>
  <c r="D3" i="1667"/>
  <c r="D5" i="1667"/>
  <c r="C49" i="1667"/>
  <c r="H5" i="1667"/>
  <c r="A51" i="1667"/>
  <c r="D2" i="1667"/>
  <c r="D4" i="1667"/>
  <c r="I1" i="1666"/>
  <c r="D5" i="1666"/>
  <c r="H5" i="1666"/>
  <c r="A51" i="1666"/>
  <c r="C49" i="1666"/>
  <c r="D1" i="1666"/>
  <c r="J1" i="1666"/>
  <c r="D2" i="1666"/>
  <c r="D4" i="1666"/>
  <c r="J1" i="1665"/>
  <c r="D5" i="1665"/>
  <c r="I1" i="1665"/>
  <c r="D1" i="1665"/>
  <c r="L36" i="1665" s="1"/>
  <c r="L38" i="1665" s="1"/>
  <c r="A1" i="1665"/>
  <c r="D3" i="1665"/>
  <c r="C49" i="1665"/>
  <c r="H5" i="1665"/>
  <c r="A51" i="1665"/>
  <c r="D2" i="1665"/>
  <c r="D4" i="1665"/>
  <c r="A1" i="1664"/>
  <c r="I1" i="1664"/>
  <c r="D3" i="1664"/>
  <c r="D5" i="1664"/>
  <c r="C49" i="1664"/>
  <c r="H5" i="1664"/>
  <c r="A51" i="1664"/>
  <c r="D1" i="1664"/>
  <c r="J1" i="1664"/>
  <c r="D2" i="1664"/>
  <c r="D4" i="1664"/>
  <c r="AI7" i="3"/>
  <c r="AI8" i="3"/>
  <c r="AI9" i="3"/>
  <c r="AI10" i="3"/>
  <c r="AI11" i="3"/>
  <c r="AI12" i="3"/>
  <c r="AI13" i="3"/>
  <c r="AI14" i="3"/>
  <c r="AI15" i="3"/>
  <c r="AI6" i="3"/>
  <c r="AH7" i="3"/>
  <c r="AH8" i="3"/>
  <c r="AH9" i="3"/>
  <c r="AH10" i="3"/>
  <c r="AH11" i="3"/>
  <c r="AH12" i="3"/>
  <c r="AH13" i="3"/>
  <c r="AH14" i="3"/>
  <c r="AH15" i="3"/>
  <c r="AH6" i="3"/>
  <c r="AJ12" i="3"/>
  <c r="AJ15" i="3"/>
  <c r="AJ13" i="3"/>
  <c r="AJ14" i="3"/>
  <c r="AJ10" i="3"/>
  <c r="AJ9" i="3"/>
  <c r="AJ8" i="3"/>
  <c r="AJ7" i="3"/>
  <c r="AJ6" i="3"/>
  <c r="AJ11" i="3"/>
  <c r="F1" i="1671" l="1"/>
  <c r="G1" i="1671"/>
  <c r="L25" i="1671"/>
  <c r="L27" i="1671" s="1"/>
  <c r="G1" i="1668"/>
  <c r="I47" i="1668" s="1"/>
  <c r="L36" i="1668"/>
  <c r="L38" i="1668" s="1"/>
  <c r="I20" i="1668"/>
  <c r="E44" i="1668" s="1"/>
  <c r="L25" i="1668"/>
  <c r="L27" i="1668" s="1"/>
  <c r="L36" i="1667"/>
  <c r="L38" i="1667" s="1"/>
  <c r="F1" i="1669"/>
  <c r="G1" i="1669"/>
  <c r="L25" i="1669"/>
  <c r="L27" i="1669" s="1"/>
  <c r="G1" i="1667"/>
  <c r="F47" i="1667" s="1"/>
  <c r="I20" i="1667"/>
  <c r="I48" i="1667" s="1"/>
  <c r="L25" i="1667"/>
  <c r="L27" i="1667" s="1"/>
  <c r="F1" i="1666"/>
  <c r="L25" i="1666"/>
  <c r="L27" i="1666" s="1"/>
  <c r="G1" i="1666"/>
  <c r="L36" i="1666"/>
  <c r="L38" i="1666" s="1"/>
  <c r="F1" i="1665"/>
  <c r="G1" i="1665"/>
  <c r="L25" i="1665"/>
  <c r="L27" i="1665" s="1"/>
  <c r="F1" i="1664"/>
  <c r="G1" i="1664"/>
  <c r="L36" i="1664"/>
  <c r="L38" i="1664" s="1"/>
  <c r="L25" i="1664"/>
  <c r="L27" i="1664" s="1"/>
  <c r="D47" i="1488"/>
  <c r="D47" i="1489"/>
  <c r="I45" i="1489"/>
  <c r="I43" i="1489"/>
  <c r="L37" i="1489"/>
  <c r="L35" i="1489"/>
  <c r="I31" i="1489"/>
  <c r="I29" i="1489"/>
  <c r="I18" i="1489"/>
  <c r="I17" i="1489"/>
  <c r="I16" i="1489"/>
  <c r="I15" i="1489"/>
  <c r="I14" i="1489"/>
  <c r="I13" i="1489"/>
  <c r="I12" i="1489"/>
  <c r="I11" i="1489"/>
  <c r="I10" i="1489"/>
  <c r="I9" i="1489"/>
  <c r="I3" i="1489"/>
  <c r="H5" i="1489" s="1"/>
  <c r="I46" i="1488"/>
  <c r="I31" i="1488"/>
  <c r="I29" i="1488"/>
  <c r="L26" i="1488"/>
  <c r="L24" i="1488"/>
  <c r="I18" i="1488"/>
  <c r="I17" i="1488"/>
  <c r="I16" i="1488"/>
  <c r="I15" i="1488"/>
  <c r="I14" i="1488"/>
  <c r="I13" i="1488"/>
  <c r="I12" i="1488"/>
  <c r="I11" i="1488"/>
  <c r="I10" i="1488"/>
  <c r="I9" i="1488"/>
  <c r="I3" i="1488"/>
  <c r="H5" i="1488" s="1"/>
  <c r="X7" i="3"/>
  <c r="X8" i="3"/>
  <c r="X9" i="3"/>
  <c r="X10" i="3"/>
  <c r="X11" i="3"/>
  <c r="X12" i="3"/>
  <c r="X13" i="3"/>
  <c r="X14" i="3"/>
  <c r="X15" i="3"/>
  <c r="X6" i="3"/>
  <c r="I3" i="3"/>
  <c r="I19" i="1488" l="1"/>
  <c r="I19" i="1489"/>
  <c r="I46" i="1489"/>
  <c r="F47" i="1668"/>
  <c r="I47" i="1671"/>
  <c r="F47" i="1671"/>
  <c r="H20" i="1671"/>
  <c r="I20" i="1671"/>
  <c r="G44" i="1668"/>
  <c r="I48" i="1668"/>
  <c r="E44" i="1667"/>
  <c r="G44" i="1667"/>
  <c r="I47" i="1669"/>
  <c r="F47" i="1669"/>
  <c r="H20" i="1669"/>
  <c r="I20" i="1669"/>
  <c r="I47" i="1667"/>
  <c r="I47" i="1666"/>
  <c r="F47" i="1666"/>
  <c r="H20" i="1666"/>
  <c r="I47" i="1665"/>
  <c r="F47" i="1665"/>
  <c r="H20" i="1665"/>
  <c r="H20" i="1664"/>
  <c r="F47" i="1664"/>
  <c r="I47" i="1664"/>
  <c r="J51" i="1488"/>
  <c r="I2" i="1488"/>
  <c r="J51" i="1489"/>
  <c r="I2" i="1489"/>
  <c r="L47" i="1489"/>
  <c r="L46" i="1489"/>
  <c r="L47" i="1488"/>
  <c r="L46" i="1488"/>
  <c r="A1" i="1489"/>
  <c r="I1" i="1489"/>
  <c r="D5" i="1489"/>
  <c r="D3" i="1489"/>
  <c r="A51" i="1489"/>
  <c r="C49" i="1489"/>
  <c r="D1" i="1489"/>
  <c r="G1" i="1489" s="1"/>
  <c r="J1" i="1489"/>
  <c r="D2" i="1489"/>
  <c r="D4" i="1489"/>
  <c r="F48" i="1489"/>
  <c r="A51" i="1488"/>
  <c r="A1" i="1488"/>
  <c r="I1" i="1488"/>
  <c r="D3" i="1488"/>
  <c r="D5" i="1488"/>
  <c r="C49" i="1488"/>
  <c r="D1" i="1488"/>
  <c r="G1" i="1488" s="1"/>
  <c r="J1" i="1488"/>
  <c r="D2" i="1488"/>
  <c r="D4" i="1488"/>
  <c r="F48" i="1488"/>
  <c r="D47" i="1487"/>
  <c r="I45" i="1487"/>
  <c r="I43" i="1487"/>
  <c r="I46" i="1487" s="1"/>
  <c r="L37" i="1487"/>
  <c r="L35" i="1487"/>
  <c r="I31" i="1487"/>
  <c r="I29" i="1487"/>
  <c r="L26" i="1487"/>
  <c r="L24" i="1487"/>
  <c r="I18" i="1487"/>
  <c r="I17" i="1487"/>
  <c r="I16" i="1487"/>
  <c r="I15" i="1487"/>
  <c r="I14" i="1487"/>
  <c r="I13" i="1487"/>
  <c r="I12" i="1487"/>
  <c r="I11" i="1487"/>
  <c r="I10" i="1487"/>
  <c r="I9" i="1487"/>
  <c r="I3" i="1487"/>
  <c r="H5" i="1487" s="1"/>
  <c r="I19" i="1487" l="1"/>
  <c r="I48" i="1671"/>
  <c r="G44" i="1671"/>
  <c r="E44" i="1671"/>
  <c r="E44" i="1669"/>
  <c r="I48" i="1669"/>
  <c r="G44" i="1669"/>
  <c r="L47" i="1487"/>
  <c r="I2" i="1487"/>
  <c r="I1" i="1487"/>
  <c r="L46" i="1487"/>
  <c r="F1" i="1489"/>
  <c r="H30" i="1489"/>
  <c r="I32" i="1489" s="1"/>
  <c r="L27" i="1489"/>
  <c r="L36" i="1489"/>
  <c r="L38" i="1489" s="1"/>
  <c r="F1" i="1488"/>
  <c r="H30" i="1488"/>
  <c r="I30" i="1488" s="1"/>
  <c r="I32" i="1488" s="1"/>
  <c r="L25" i="1488"/>
  <c r="L27" i="1488" s="1"/>
  <c r="L38" i="1488"/>
  <c r="J1" i="1487"/>
  <c r="A51" i="1487"/>
  <c r="D1" i="1487"/>
  <c r="D2" i="1487"/>
  <c r="D4" i="1487"/>
  <c r="F48" i="1487"/>
  <c r="J51" i="1487"/>
  <c r="D3" i="1487"/>
  <c r="D5" i="1487"/>
  <c r="C49" i="1487"/>
  <c r="A1" i="1487"/>
  <c r="C26" i="351"/>
  <c r="D26" i="351" s="1"/>
  <c r="N26" i="351" s="1"/>
  <c r="C23" i="351"/>
  <c r="D23" i="351" s="1"/>
  <c r="N23" i="351" s="1"/>
  <c r="C22" i="351"/>
  <c r="D22" i="351" s="1"/>
  <c r="C18" i="351"/>
  <c r="D18" i="351" s="1"/>
  <c r="C17" i="351"/>
  <c r="D17" i="351" s="1"/>
  <c r="C19" i="351"/>
  <c r="D19" i="351" s="1"/>
  <c r="N19" i="351" s="1"/>
  <c r="C28" i="351"/>
  <c r="D28" i="351" s="1"/>
  <c r="C29" i="351"/>
  <c r="D29" i="351" s="1"/>
  <c r="N29" i="351" s="1"/>
  <c r="C30" i="351"/>
  <c r="D30" i="351" s="1"/>
  <c r="N30" i="351" s="1"/>
  <c r="C31" i="351"/>
  <c r="D31" i="351" s="1"/>
  <c r="C32" i="351"/>
  <c r="D32" i="351" s="1"/>
  <c r="N32" i="351" s="1"/>
  <c r="C33" i="351"/>
  <c r="D33" i="351" s="1"/>
  <c r="C34" i="351"/>
  <c r="D34" i="351" s="1"/>
  <c r="C35" i="351"/>
  <c r="D35" i="351" s="1"/>
  <c r="N35" i="351" s="1"/>
  <c r="C36" i="351"/>
  <c r="D36" i="351" s="1"/>
  <c r="N36" i="351" s="1"/>
  <c r="C37" i="351"/>
  <c r="D37" i="351" s="1"/>
  <c r="C38" i="351"/>
  <c r="D38" i="351" s="1"/>
  <c r="C39" i="351"/>
  <c r="D39" i="351" s="1"/>
  <c r="N39" i="351" s="1"/>
  <c r="C40" i="351"/>
  <c r="D40" i="351" s="1"/>
  <c r="N40" i="351" s="1"/>
  <c r="C41" i="351"/>
  <c r="D41" i="351" s="1"/>
  <c r="N41" i="351" s="1"/>
  <c r="C42" i="351"/>
  <c r="D42" i="351" s="1"/>
  <c r="N42" i="351" s="1"/>
  <c r="C43" i="351"/>
  <c r="D43" i="351" s="1"/>
  <c r="N43" i="351" s="1"/>
  <c r="C44" i="351"/>
  <c r="D44" i="351" s="1"/>
  <c r="N44" i="351" s="1"/>
  <c r="C45" i="351"/>
  <c r="D45" i="351" s="1"/>
  <c r="N45" i="351" s="1"/>
  <c r="C46" i="351"/>
  <c r="D46" i="351" s="1"/>
  <c r="N46" i="351" s="1"/>
  <c r="C47" i="351"/>
  <c r="D47" i="351" s="1"/>
  <c r="N47" i="351" s="1"/>
  <c r="C48" i="351"/>
  <c r="D48" i="351" s="1"/>
  <c r="N48" i="351" s="1"/>
  <c r="C49" i="351"/>
  <c r="D49" i="351" s="1"/>
  <c r="C50" i="351"/>
  <c r="D50" i="351" s="1"/>
  <c r="C51" i="351"/>
  <c r="D51" i="351" s="1"/>
  <c r="N51" i="351" s="1"/>
  <c r="C52" i="351"/>
  <c r="D52" i="351" s="1"/>
  <c r="N52" i="351" s="1"/>
  <c r="C53" i="351"/>
  <c r="D53" i="351" s="1"/>
  <c r="C54" i="351"/>
  <c r="D54" i="351" s="1"/>
  <c r="C55" i="351"/>
  <c r="D55" i="351" s="1"/>
  <c r="N55" i="351" s="1"/>
  <c r="C56" i="351"/>
  <c r="D56" i="351" s="1"/>
  <c r="N56" i="351" s="1"/>
  <c r="C57" i="351"/>
  <c r="D57" i="351" s="1"/>
  <c r="N57" i="351" s="1"/>
  <c r="C58" i="351"/>
  <c r="D58" i="351" s="1"/>
  <c r="N58" i="351" s="1"/>
  <c r="C59" i="351"/>
  <c r="D59" i="351" s="1"/>
  <c r="N59" i="351" s="1"/>
  <c r="C60" i="351"/>
  <c r="D60" i="351" s="1"/>
  <c r="N60" i="351" s="1"/>
  <c r="C61" i="351"/>
  <c r="D61" i="351" s="1"/>
  <c r="C62" i="351"/>
  <c r="D62" i="351" s="1"/>
  <c r="C63" i="351"/>
  <c r="D63" i="351" s="1"/>
  <c r="N63" i="351" s="1"/>
  <c r="C64" i="351"/>
  <c r="D64" i="351" s="1"/>
  <c r="N64" i="351" s="1"/>
  <c r="C65" i="351"/>
  <c r="D65" i="351" s="1"/>
  <c r="N65" i="351" s="1"/>
  <c r="C66" i="351"/>
  <c r="D66" i="351" s="1"/>
  <c r="N66" i="351" s="1"/>
  <c r="C67" i="351"/>
  <c r="D67" i="351" s="1"/>
  <c r="N67" i="351" s="1"/>
  <c r="C68" i="351"/>
  <c r="D68" i="351" s="1"/>
  <c r="C69" i="351"/>
  <c r="D69" i="351" s="1"/>
  <c r="N69" i="351" s="1"/>
  <c r="C70" i="351"/>
  <c r="D70" i="351" s="1"/>
  <c r="N70" i="351" s="1"/>
  <c r="C71" i="351"/>
  <c r="D71" i="351" s="1"/>
  <c r="N71" i="351" s="1"/>
  <c r="C72" i="351"/>
  <c r="D72" i="351" s="1"/>
  <c r="N72" i="351" s="1"/>
  <c r="C73" i="351"/>
  <c r="D73" i="351" s="1"/>
  <c r="N73" i="351" s="1"/>
  <c r="C74" i="351"/>
  <c r="D74" i="351" s="1"/>
  <c r="N74" i="351" s="1"/>
  <c r="C75" i="351"/>
  <c r="D75" i="351" s="1"/>
  <c r="N75" i="351" s="1"/>
  <c r="C76" i="351"/>
  <c r="D76" i="351" s="1"/>
  <c r="C77" i="351"/>
  <c r="D77" i="351" s="1"/>
  <c r="N77" i="351" s="1"/>
  <c r="C78" i="351"/>
  <c r="D78" i="351" s="1"/>
  <c r="N78" i="351" s="1"/>
  <c r="C79" i="351"/>
  <c r="D79" i="351" s="1"/>
  <c r="N79" i="351" s="1"/>
  <c r="C80" i="351"/>
  <c r="D80" i="351" s="1"/>
  <c r="C81" i="351"/>
  <c r="D81" i="351" s="1"/>
  <c r="N81" i="351" s="1"/>
  <c r="C82" i="351"/>
  <c r="D82" i="351" s="1"/>
  <c r="N82" i="351" s="1"/>
  <c r="C83" i="351"/>
  <c r="D83" i="351" s="1"/>
  <c r="N83" i="351" s="1"/>
  <c r="C84" i="351"/>
  <c r="D84" i="351" s="1"/>
  <c r="N84" i="351" s="1"/>
  <c r="C85" i="351"/>
  <c r="D85" i="351" s="1"/>
  <c r="N85" i="351" s="1"/>
  <c r="C86" i="351"/>
  <c r="D86" i="351" s="1"/>
  <c r="N86" i="351" s="1"/>
  <c r="C87" i="351"/>
  <c r="D87" i="351" s="1"/>
  <c r="N87" i="351" s="1"/>
  <c r="C88" i="351"/>
  <c r="D88" i="351" s="1"/>
  <c r="C89" i="351"/>
  <c r="D89" i="351" s="1"/>
  <c r="N89" i="351" s="1"/>
  <c r="C90" i="351"/>
  <c r="D90" i="351" s="1"/>
  <c r="N90" i="351" s="1"/>
  <c r="C91" i="351"/>
  <c r="D91" i="351" s="1"/>
  <c r="N91" i="351" s="1"/>
  <c r="C92" i="351"/>
  <c r="D92" i="351" s="1"/>
  <c r="N92" i="351" s="1"/>
  <c r="C93" i="351"/>
  <c r="D93" i="351" s="1"/>
  <c r="C94" i="351"/>
  <c r="D94" i="351" s="1"/>
  <c r="C95" i="351"/>
  <c r="D95" i="351" s="1"/>
  <c r="N95" i="351" s="1"/>
  <c r="C96" i="351"/>
  <c r="D96" i="351" s="1"/>
  <c r="N96" i="351" s="1"/>
  <c r="C97" i="351"/>
  <c r="D97" i="351" s="1"/>
  <c r="N97" i="351" s="1"/>
  <c r="C98" i="351"/>
  <c r="D98" i="351" s="1"/>
  <c r="N98" i="351" s="1"/>
  <c r="C99" i="351"/>
  <c r="D99" i="351" s="1"/>
  <c r="C100" i="351"/>
  <c r="D100" i="351" s="1"/>
  <c r="N100" i="351" s="1"/>
  <c r="C101" i="351"/>
  <c r="D101" i="351" s="1"/>
  <c r="C102" i="351"/>
  <c r="D102" i="351" s="1"/>
  <c r="N102" i="351" s="1"/>
  <c r="C103" i="351"/>
  <c r="D103" i="351" s="1"/>
  <c r="N103" i="351" s="1"/>
  <c r="C104" i="351"/>
  <c r="D104" i="351" s="1"/>
  <c r="N104" i="351" s="1"/>
  <c r="C105" i="351"/>
  <c r="D105" i="351" s="1"/>
  <c r="N105" i="351" s="1"/>
  <c r="C106" i="351"/>
  <c r="D106" i="351" s="1"/>
  <c r="N106" i="351" s="1"/>
  <c r="C107" i="351"/>
  <c r="D107" i="351" s="1"/>
  <c r="N107" i="351" s="1"/>
  <c r="C108" i="351"/>
  <c r="D108" i="351" s="1"/>
  <c r="N108" i="351" s="1"/>
  <c r="C109" i="351"/>
  <c r="D109" i="351" s="1"/>
  <c r="N109" i="351" s="1"/>
  <c r="C110" i="351"/>
  <c r="D110" i="351" s="1"/>
  <c r="C111" i="351"/>
  <c r="D111" i="351" s="1"/>
  <c r="N111" i="351" s="1"/>
  <c r="C112" i="351"/>
  <c r="D112" i="351" s="1"/>
  <c r="C113" i="351"/>
  <c r="D113" i="351" s="1"/>
  <c r="N113" i="351" s="1"/>
  <c r="C114" i="351"/>
  <c r="D114" i="351" s="1"/>
  <c r="N114" i="351" s="1"/>
  <c r="C115" i="351"/>
  <c r="D115" i="351" s="1"/>
  <c r="C116" i="351"/>
  <c r="D116" i="351" s="1"/>
  <c r="N116" i="351" s="1"/>
  <c r="C117" i="351"/>
  <c r="D117" i="351" s="1"/>
  <c r="C118" i="351"/>
  <c r="D118" i="351" s="1"/>
  <c r="N118" i="351" s="1"/>
  <c r="C119" i="351"/>
  <c r="D119" i="351" s="1"/>
  <c r="C120" i="351"/>
  <c r="D120" i="351" s="1"/>
  <c r="N120" i="351" s="1"/>
  <c r="C121" i="351"/>
  <c r="D121" i="351" s="1"/>
  <c r="N121" i="351" s="1"/>
  <c r="C122" i="351"/>
  <c r="D122" i="351" s="1"/>
  <c r="B64" i="157"/>
  <c r="B65" i="157"/>
  <c r="B66" i="157"/>
  <c r="B67" i="157"/>
  <c r="B68" i="157"/>
  <c r="B69" i="157"/>
  <c r="B70" i="157"/>
  <c r="B71" i="157"/>
  <c r="B72" i="157"/>
  <c r="B73" i="157"/>
  <c r="B74" i="157"/>
  <c r="B75" i="157"/>
  <c r="B76" i="157"/>
  <c r="B77" i="157"/>
  <c r="B78" i="157"/>
  <c r="B79" i="157"/>
  <c r="B80" i="157"/>
  <c r="B81" i="157"/>
  <c r="B82" i="157"/>
  <c r="B83" i="157"/>
  <c r="B84" i="157"/>
  <c r="I84" i="157" s="1"/>
  <c r="B85" i="157"/>
  <c r="B86" i="157"/>
  <c r="B87" i="157"/>
  <c r="B88" i="157"/>
  <c r="B89" i="157"/>
  <c r="I89" i="157" s="1"/>
  <c r="B90" i="157"/>
  <c r="B91" i="157"/>
  <c r="B92" i="157"/>
  <c r="B93" i="157"/>
  <c r="I93" i="157" s="1"/>
  <c r="B94" i="157"/>
  <c r="B95" i="157"/>
  <c r="B96" i="157"/>
  <c r="I96" i="157" s="1"/>
  <c r="B97" i="157"/>
  <c r="B98" i="157"/>
  <c r="B99" i="157"/>
  <c r="B100" i="157"/>
  <c r="B101" i="157"/>
  <c r="I101" i="157" s="1"/>
  <c r="B102" i="157"/>
  <c r="B103" i="157"/>
  <c r="B104" i="157"/>
  <c r="B105" i="157"/>
  <c r="B106" i="157"/>
  <c r="B107" i="157"/>
  <c r="B108" i="157"/>
  <c r="B109" i="157"/>
  <c r="I109" i="157" s="1"/>
  <c r="B110" i="157"/>
  <c r="I110" i="157" s="1"/>
  <c r="B111" i="157"/>
  <c r="B112" i="157"/>
  <c r="B113" i="157"/>
  <c r="B114" i="157"/>
  <c r="B115" i="157"/>
  <c r="B116" i="157"/>
  <c r="B117" i="157"/>
  <c r="I117" i="157" s="1"/>
  <c r="B118" i="157"/>
  <c r="B119" i="157"/>
  <c r="B120" i="157"/>
  <c r="I120" i="157" s="1"/>
  <c r="B121" i="157"/>
  <c r="B122" i="157"/>
  <c r="B3" i="157"/>
  <c r="I3" i="157" s="1"/>
  <c r="B11" i="157"/>
  <c r="B12" i="157"/>
  <c r="B7" i="157"/>
  <c r="B13" i="157"/>
  <c r="B14" i="157"/>
  <c r="B8" i="157"/>
  <c r="B15" i="157"/>
  <c r="B16" i="157"/>
  <c r="B17" i="157"/>
  <c r="B18" i="157"/>
  <c r="I18" i="157" s="1"/>
  <c r="B19" i="157"/>
  <c r="B20" i="157"/>
  <c r="B21" i="157"/>
  <c r="B22" i="157"/>
  <c r="I22" i="157" s="1"/>
  <c r="B23" i="157"/>
  <c r="B24" i="157"/>
  <c r="B25" i="157"/>
  <c r="B26" i="157"/>
  <c r="I26" i="157" s="1"/>
  <c r="B27" i="157"/>
  <c r="B28" i="157"/>
  <c r="B29" i="157"/>
  <c r="B30" i="157"/>
  <c r="I30" i="157" s="1"/>
  <c r="B31" i="157"/>
  <c r="B32" i="157"/>
  <c r="B33" i="157"/>
  <c r="B34" i="157"/>
  <c r="I34" i="157" s="1"/>
  <c r="B35" i="157"/>
  <c r="B36" i="157"/>
  <c r="B37" i="157"/>
  <c r="B38" i="157"/>
  <c r="I38" i="157" s="1"/>
  <c r="B39" i="157"/>
  <c r="B40" i="157"/>
  <c r="B41" i="157"/>
  <c r="B42" i="157"/>
  <c r="I42" i="157" s="1"/>
  <c r="B43" i="157"/>
  <c r="B44" i="157"/>
  <c r="B45" i="157"/>
  <c r="B46" i="157"/>
  <c r="I46" i="157" s="1"/>
  <c r="B47" i="157"/>
  <c r="B48" i="157"/>
  <c r="B49" i="157"/>
  <c r="B50" i="157"/>
  <c r="I50" i="157" s="1"/>
  <c r="B51" i="157"/>
  <c r="B52" i="157"/>
  <c r="B53" i="157"/>
  <c r="B54" i="157"/>
  <c r="I54" i="157" s="1"/>
  <c r="B55" i="157"/>
  <c r="B56" i="157"/>
  <c r="B57" i="157"/>
  <c r="I57" i="157" s="1"/>
  <c r="B58" i="157"/>
  <c r="B59" i="157"/>
  <c r="B60" i="157"/>
  <c r="B61" i="157"/>
  <c r="B62" i="157"/>
  <c r="B63" i="157"/>
  <c r="B4" i="157"/>
  <c r="B5" i="157"/>
  <c r="B9" i="157"/>
  <c r="B10" i="157"/>
  <c r="M112" i="351" l="1"/>
  <c r="N112" i="351"/>
  <c r="J88" i="351"/>
  <c r="N88" i="351"/>
  <c r="J80" i="351"/>
  <c r="N80" i="351"/>
  <c r="H76" i="351"/>
  <c r="N76" i="351"/>
  <c r="H68" i="351"/>
  <c r="N68" i="351"/>
  <c r="K28" i="351"/>
  <c r="N28" i="351"/>
  <c r="J22" i="351"/>
  <c r="N22" i="351"/>
  <c r="J119" i="351"/>
  <c r="N119" i="351"/>
  <c r="J115" i="351"/>
  <c r="N115" i="351"/>
  <c r="J99" i="351"/>
  <c r="N99" i="351"/>
  <c r="G31" i="351"/>
  <c r="N31" i="351"/>
  <c r="G122" i="351"/>
  <c r="N122" i="351"/>
  <c r="M110" i="351"/>
  <c r="N110" i="351"/>
  <c r="K94" i="351"/>
  <c r="N94" i="351"/>
  <c r="G62" i="351"/>
  <c r="N62" i="351"/>
  <c r="K54" i="351"/>
  <c r="N54" i="351"/>
  <c r="J50" i="351"/>
  <c r="N50" i="351"/>
  <c r="J38" i="351"/>
  <c r="N38" i="351"/>
  <c r="J34" i="351"/>
  <c r="N34" i="351"/>
  <c r="G17" i="351"/>
  <c r="N17" i="351"/>
  <c r="G117" i="351"/>
  <c r="N117" i="351"/>
  <c r="H101" i="351"/>
  <c r="N101" i="351"/>
  <c r="J93" i="351"/>
  <c r="N93" i="351"/>
  <c r="M61" i="351"/>
  <c r="N61" i="351"/>
  <c r="M53" i="351"/>
  <c r="N53" i="351"/>
  <c r="H49" i="351"/>
  <c r="N49" i="351"/>
  <c r="M37" i="351"/>
  <c r="N37" i="351"/>
  <c r="M33" i="351"/>
  <c r="N33" i="351"/>
  <c r="J18" i="351"/>
  <c r="N18" i="351"/>
  <c r="I47" i="1489"/>
  <c r="F47" i="1489"/>
  <c r="H20" i="1489"/>
  <c r="I20" i="1489"/>
  <c r="I47" i="1488"/>
  <c r="F47" i="1488"/>
  <c r="H20" i="1488"/>
  <c r="I20" i="1488"/>
  <c r="C4" i="157"/>
  <c r="I4" i="157"/>
  <c r="H4" i="157"/>
  <c r="E60" i="157"/>
  <c r="I60" i="157"/>
  <c r="F56" i="157"/>
  <c r="I56" i="157"/>
  <c r="C52" i="157"/>
  <c r="I52" i="157"/>
  <c r="C48" i="157"/>
  <c r="I48" i="157"/>
  <c r="C44" i="157"/>
  <c r="I44" i="157"/>
  <c r="C40" i="157"/>
  <c r="I40" i="157"/>
  <c r="C36" i="157"/>
  <c r="I36" i="157"/>
  <c r="C32" i="157"/>
  <c r="I32" i="157"/>
  <c r="C28" i="157"/>
  <c r="I28" i="157"/>
  <c r="C24" i="157"/>
  <c r="I24" i="157"/>
  <c r="C20" i="157"/>
  <c r="I20" i="157"/>
  <c r="C16" i="157"/>
  <c r="I16" i="157"/>
  <c r="C13" i="157"/>
  <c r="I13" i="157"/>
  <c r="E119" i="157"/>
  <c r="I119" i="157"/>
  <c r="D115" i="157"/>
  <c r="I115" i="157"/>
  <c r="D111" i="157"/>
  <c r="I111" i="157"/>
  <c r="F107" i="157"/>
  <c r="I107" i="157"/>
  <c r="F103" i="157"/>
  <c r="I103" i="157"/>
  <c r="F99" i="157"/>
  <c r="I99" i="157"/>
  <c r="F95" i="157"/>
  <c r="I95" i="157"/>
  <c r="F91" i="157"/>
  <c r="I91" i="157"/>
  <c r="F87" i="157"/>
  <c r="I87" i="157"/>
  <c r="F83" i="157"/>
  <c r="I83" i="157"/>
  <c r="F79" i="157"/>
  <c r="I79" i="157"/>
  <c r="F75" i="157"/>
  <c r="I75" i="157"/>
  <c r="F71" i="157"/>
  <c r="I71" i="157"/>
  <c r="F67" i="157"/>
  <c r="I67" i="157"/>
  <c r="C10" i="157"/>
  <c r="I10" i="157"/>
  <c r="D63" i="157"/>
  <c r="I63" i="157"/>
  <c r="F59" i="157"/>
  <c r="I59" i="157"/>
  <c r="D55" i="157"/>
  <c r="I55" i="157"/>
  <c r="D51" i="157"/>
  <c r="I51" i="157"/>
  <c r="D47" i="157"/>
  <c r="I47" i="157"/>
  <c r="D43" i="157"/>
  <c r="I43" i="157"/>
  <c r="D39" i="157"/>
  <c r="I39" i="157"/>
  <c r="D35" i="157"/>
  <c r="I35" i="157"/>
  <c r="D31" i="157"/>
  <c r="I31" i="157"/>
  <c r="D27" i="157"/>
  <c r="I27" i="157"/>
  <c r="D23" i="157"/>
  <c r="I23" i="157"/>
  <c r="D19" i="157"/>
  <c r="I19" i="157"/>
  <c r="D15" i="157"/>
  <c r="I15" i="157"/>
  <c r="E7" i="157"/>
  <c r="I7" i="157"/>
  <c r="D122" i="157"/>
  <c r="I122" i="157"/>
  <c r="D118" i="157"/>
  <c r="I118" i="157"/>
  <c r="C114" i="157"/>
  <c r="I114" i="157"/>
  <c r="E106" i="157"/>
  <c r="I106" i="157"/>
  <c r="D102" i="157"/>
  <c r="I102" i="157"/>
  <c r="C98" i="157"/>
  <c r="I98" i="157"/>
  <c r="D94" i="157"/>
  <c r="I94" i="157"/>
  <c r="E90" i="157"/>
  <c r="I90" i="157"/>
  <c r="E86" i="157"/>
  <c r="I86" i="157"/>
  <c r="C82" i="157"/>
  <c r="I82" i="157"/>
  <c r="D78" i="157"/>
  <c r="I78" i="157"/>
  <c r="D74" i="157"/>
  <c r="I74" i="157"/>
  <c r="E70" i="157"/>
  <c r="I70" i="157"/>
  <c r="C66" i="157"/>
  <c r="I66" i="157"/>
  <c r="D5" i="157"/>
  <c r="I5" i="157"/>
  <c r="C61" i="157"/>
  <c r="I61" i="157"/>
  <c r="C53" i="157"/>
  <c r="I53" i="157"/>
  <c r="C49" i="157"/>
  <c r="I49" i="157"/>
  <c r="C45" i="157"/>
  <c r="I45" i="157"/>
  <c r="C41" i="157"/>
  <c r="I41" i="157"/>
  <c r="C37" i="157"/>
  <c r="I37" i="157"/>
  <c r="C33" i="157"/>
  <c r="I33" i="157"/>
  <c r="C29" i="157"/>
  <c r="I29" i="157"/>
  <c r="C25" i="157"/>
  <c r="I25" i="157"/>
  <c r="C21" i="157"/>
  <c r="I21" i="157"/>
  <c r="C17" i="157"/>
  <c r="I17" i="157"/>
  <c r="C14" i="157"/>
  <c r="I14" i="157"/>
  <c r="C11" i="157"/>
  <c r="I11" i="157"/>
  <c r="D116" i="157"/>
  <c r="I116" i="157"/>
  <c r="D112" i="157"/>
  <c r="I112" i="157"/>
  <c r="D108" i="157"/>
  <c r="I108" i="157"/>
  <c r="D104" i="157"/>
  <c r="I104" i="157"/>
  <c r="D100" i="157"/>
  <c r="I100" i="157"/>
  <c r="D92" i="157"/>
  <c r="I92" i="157"/>
  <c r="D88" i="157"/>
  <c r="I88" i="157"/>
  <c r="D80" i="157"/>
  <c r="I80" i="157"/>
  <c r="D76" i="157"/>
  <c r="I76" i="157"/>
  <c r="D72" i="157"/>
  <c r="I72" i="157"/>
  <c r="D68" i="157"/>
  <c r="I68" i="157"/>
  <c r="D64" i="157"/>
  <c r="I64" i="157"/>
  <c r="E9" i="157"/>
  <c r="I9" i="157"/>
  <c r="H62" i="157"/>
  <c r="I62" i="157"/>
  <c r="E58" i="157"/>
  <c r="I58" i="157"/>
  <c r="D8" i="157"/>
  <c r="I8" i="157"/>
  <c r="D12" i="157"/>
  <c r="I12" i="157"/>
  <c r="E121" i="157"/>
  <c r="I121" i="157"/>
  <c r="D113" i="157"/>
  <c r="I113" i="157"/>
  <c r="D105" i="157"/>
  <c r="I105" i="157"/>
  <c r="D97" i="157"/>
  <c r="I97" i="157"/>
  <c r="C85" i="157"/>
  <c r="I85" i="157"/>
  <c r="C81" i="157"/>
  <c r="I81" i="157"/>
  <c r="C77" i="157"/>
  <c r="I77" i="157"/>
  <c r="C73" i="157"/>
  <c r="I73" i="157"/>
  <c r="C69" i="157"/>
  <c r="I69" i="157"/>
  <c r="C65" i="157"/>
  <c r="I65" i="157"/>
  <c r="H30" i="1487"/>
  <c r="I30" i="1487" s="1"/>
  <c r="I32" i="1487" s="1"/>
  <c r="L25" i="1487"/>
  <c r="L27" i="1487" s="1"/>
  <c r="G1" i="1487"/>
  <c r="F1" i="1487"/>
  <c r="L36" i="1487"/>
  <c r="L38" i="1487" s="1"/>
  <c r="C27" i="351"/>
  <c r="D27" i="351" s="1"/>
  <c r="N27" i="351" s="1"/>
  <c r="C25" i="351"/>
  <c r="D25" i="351" s="1"/>
  <c r="N25" i="351" s="1"/>
  <c r="C24" i="351"/>
  <c r="D24" i="351" s="1"/>
  <c r="N24" i="351" s="1"/>
  <c r="C21" i="351"/>
  <c r="D21" i="351" s="1"/>
  <c r="N21" i="351" s="1"/>
  <c r="C20" i="351"/>
  <c r="D20" i="351" s="1"/>
  <c r="C16" i="351"/>
  <c r="D16" i="351" s="1"/>
  <c r="C13" i="351"/>
  <c r="D13" i="351" s="1"/>
  <c r="C15" i="351"/>
  <c r="C14" i="351"/>
  <c r="D14" i="351" s="1"/>
  <c r="K117" i="351"/>
  <c r="M56" i="351"/>
  <c r="H117" i="351"/>
  <c r="J117" i="351"/>
  <c r="J101" i="351"/>
  <c r="J103" i="351"/>
  <c r="M22" i="351"/>
  <c r="J42" i="351"/>
  <c r="G96" i="351"/>
  <c r="H41" i="351"/>
  <c r="M41" i="351"/>
  <c r="J105" i="351"/>
  <c r="M63" i="351"/>
  <c r="J54" i="351"/>
  <c r="M39" i="351"/>
  <c r="M17" i="351"/>
  <c r="H105" i="351"/>
  <c r="K104" i="351"/>
  <c r="G100" i="351"/>
  <c r="G63" i="351"/>
  <c r="M49" i="351"/>
  <c r="J39" i="351"/>
  <c r="J17" i="351"/>
  <c r="K118" i="351"/>
  <c r="G28" i="351"/>
  <c r="G114" i="351"/>
  <c r="K114" i="351"/>
  <c r="M114" i="351"/>
  <c r="M75" i="351"/>
  <c r="M67" i="351"/>
  <c r="H113" i="351"/>
  <c r="J113" i="351"/>
  <c r="H109" i="351"/>
  <c r="G108" i="351"/>
  <c r="M106" i="351"/>
  <c r="G98" i="351"/>
  <c r="K98" i="351"/>
  <c r="G89" i="351"/>
  <c r="J89" i="351"/>
  <c r="M71" i="351"/>
  <c r="K58" i="351"/>
  <c r="J58" i="351"/>
  <c r="J29" i="351"/>
  <c r="G29" i="351"/>
  <c r="M29" i="351"/>
  <c r="J111" i="351"/>
  <c r="H97" i="351"/>
  <c r="J97" i="351"/>
  <c r="H93" i="351"/>
  <c r="G51" i="351"/>
  <c r="J51" i="351"/>
  <c r="M51" i="351"/>
  <c r="G43" i="351"/>
  <c r="J43" i="351"/>
  <c r="M43" i="351"/>
  <c r="M108" i="351"/>
  <c r="K106" i="351"/>
  <c r="K100" i="351"/>
  <c r="M100" i="351"/>
  <c r="J95" i="351"/>
  <c r="G84" i="351"/>
  <c r="J84" i="351"/>
  <c r="G46" i="351"/>
  <c r="J46" i="351"/>
  <c r="K112" i="351"/>
  <c r="G110" i="351"/>
  <c r="J107" i="351"/>
  <c r="K102" i="351"/>
  <c r="M102" i="351"/>
  <c r="G85" i="351"/>
  <c r="J85" i="351"/>
  <c r="M59" i="351"/>
  <c r="G47" i="351"/>
  <c r="J47" i="351"/>
  <c r="M35" i="351"/>
  <c r="G35" i="351"/>
  <c r="J35" i="351"/>
  <c r="K96" i="351"/>
  <c r="G94" i="351"/>
  <c r="H122" i="351"/>
  <c r="K122" i="351"/>
  <c r="M122" i="351"/>
  <c r="J118" i="351"/>
  <c r="G112" i="351"/>
  <c r="K110" i="351"/>
  <c r="J109" i="351"/>
  <c r="K108" i="351"/>
  <c r="G106" i="351"/>
  <c r="M104" i="351"/>
  <c r="G104" i="351"/>
  <c r="G102" i="351"/>
  <c r="M98" i="351"/>
  <c r="M96" i="351"/>
  <c r="M94" i="351"/>
  <c r="G92" i="351"/>
  <c r="J92" i="351"/>
  <c r="G81" i="351"/>
  <c r="J81" i="351"/>
  <c r="M79" i="351"/>
  <c r="K61" i="351"/>
  <c r="H61" i="351"/>
  <c r="G59" i="351"/>
  <c r="H53" i="351"/>
  <c r="M47" i="351"/>
  <c r="H45" i="351"/>
  <c r="M45" i="351"/>
  <c r="H37" i="351"/>
  <c r="G34" i="351"/>
  <c r="H18" i="351"/>
  <c r="M18" i="351"/>
  <c r="G88" i="351"/>
  <c r="G80" i="351"/>
  <c r="H72" i="351"/>
  <c r="H64" i="351"/>
  <c r="H57" i="351"/>
  <c r="G50" i="351"/>
  <c r="G42" i="351"/>
  <c r="G39" i="351"/>
  <c r="H22" i="351"/>
  <c r="G38" i="351"/>
  <c r="H33" i="351"/>
  <c r="M31" i="351"/>
  <c r="K31" i="351"/>
  <c r="K17" i="351"/>
  <c r="M121" i="351"/>
  <c r="J121" i="351"/>
  <c r="G121" i="351"/>
  <c r="K121" i="351"/>
  <c r="H121" i="351"/>
  <c r="J120" i="351"/>
  <c r="G120" i="351"/>
  <c r="K120" i="351"/>
  <c r="H120" i="351"/>
  <c r="M120" i="351"/>
  <c r="J116" i="351"/>
  <c r="K116" i="351"/>
  <c r="G116" i="351"/>
  <c r="H116" i="351"/>
  <c r="M116" i="351"/>
  <c r="G119" i="351"/>
  <c r="K119" i="351"/>
  <c r="G115" i="351"/>
  <c r="K115" i="351"/>
  <c r="J91" i="351"/>
  <c r="G91" i="351"/>
  <c r="G90" i="351"/>
  <c r="K90" i="351"/>
  <c r="J90" i="351"/>
  <c r="H90" i="351"/>
  <c r="M90" i="351"/>
  <c r="J87" i="351"/>
  <c r="G87" i="351"/>
  <c r="G86" i="351"/>
  <c r="K86" i="351"/>
  <c r="J86" i="351"/>
  <c r="H86" i="351"/>
  <c r="M86" i="351"/>
  <c r="J83" i="351"/>
  <c r="G83" i="351"/>
  <c r="G82" i="351"/>
  <c r="K82" i="351"/>
  <c r="J82" i="351"/>
  <c r="H82" i="351"/>
  <c r="M82" i="351"/>
  <c r="G78" i="351"/>
  <c r="K78" i="351"/>
  <c r="M78" i="351"/>
  <c r="J78" i="351"/>
  <c r="H77" i="351"/>
  <c r="J77" i="351"/>
  <c r="G77" i="351"/>
  <c r="K77" i="351"/>
  <c r="G74" i="351"/>
  <c r="K74" i="351"/>
  <c r="M74" i="351"/>
  <c r="J74" i="351"/>
  <c r="H73" i="351"/>
  <c r="J73" i="351"/>
  <c r="G73" i="351"/>
  <c r="K73" i="351"/>
  <c r="G70" i="351"/>
  <c r="K70" i="351"/>
  <c r="M70" i="351"/>
  <c r="J70" i="351"/>
  <c r="H69" i="351"/>
  <c r="J69" i="351"/>
  <c r="G69" i="351"/>
  <c r="K69" i="351"/>
  <c r="G66" i="351"/>
  <c r="K66" i="351"/>
  <c r="M66" i="351"/>
  <c r="J66" i="351"/>
  <c r="H65" i="351"/>
  <c r="J65" i="351"/>
  <c r="G65" i="351"/>
  <c r="K65" i="351"/>
  <c r="J122" i="351"/>
  <c r="H118" i="351"/>
  <c r="H114" i="351"/>
  <c r="J114" i="351"/>
  <c r="G111" i="351"/>
  <c r="K111" i="351"/>
  <c r="M111" i="351"/>
  <c r="H110" i="351"/>
  <c r="J110" i="351"/>
  <c r="G107" i="351"/>
  <c r="K107" i="351"/>
  <c r="M107" i="351"/>
  <c r="H106" i="351"/>
  <c r="J106" i="351"/>
  <c r="G103" i="351"/>
  <c r="K103" i="351"/>
  <c r="M103" i="351"/>
  <c r="H102" i="351"/>
  <c r="J102" i="351"/>
  <c r="G99" i="351"/>
  <c r="K99" i="351"/>
  <c r="M99" i="351"/>
  <c r="H98" i="351"/>
  <c r="J98" i="351"/>
  <c r="G95" i="351"/>
  <c r="K95" i="351"/>
  <c r="M95" i="351"/>
  <c r="H94" i="351"/>
  <c r="J94" i="351"/>
  <c r="M91" i="351"/>
  <c r="M87" i="351"/>
  <c r="M83" i="351"/>
  <c r="M119" i="351"/>
  <c r="H119" i="351"/>
  <c r="M115" i="351"/>
  <c r="H115" i="351"/>
  <c r="M92" i="351"/>
  <c r="H92" i="351"/>
  <c r="K92" i="351"/>
  <c r="K91" i="351"/>
  <c r="H89" i="351"/>
  <c r="K89" i="351"/>
  <c r="M88" i="351"/>
  <c r="H88" i="351"/>
  <c r="K88" i="351"/>
  <c r="K87" i="351"/>
  <c r="H85" i="351"/>
  <c r="K85" i="351"/>
  <c r="M84" i="351"/>
  <c r="H84" i="351"/>
  <c r="K84" i="351"/>
  <c r="K83" i="351"/>
  <c r="H81" i="351"/>
  <c r="K81" i="351"/>
  <c r="M80" i="351"/>
  <c r="H80" i="351"/>
  <c r="K80" i="351"/>
  <c r="J79" i="351"/>
  <c r="H79" i="351"/>
  <c r="K79" i="351"/>
  <c r="G79" i="351"/>
  <c r="M77" i="351"/>
  <c r="M76" i="351"/>
  <c r="G76" i="351"/>
  <c r="K76" i="351"/>
  <c r="J76" i="351"/>
  <c r="J75" i="351"/>
  <c r="H75" i="351"/>
  <c r="K75" i="351"/>
  <c r="G75" i="351"/>
  <c r="M73" i="351"/>
  <c r="M72" i="351"/>
  <c r="G72" i="351"/>
  <c r="K72" i="351"/>
  <c r="J72" i="351"/>
  <c r="J71" i="351"/>
  <c r="H71" i="351"/>
  <c r="K71" i="351"/>
  <c r="G71" i="351"/>
  <c r="M69" i="351"/>
  <c r="M68" i="351"/>
  <c r="G68" i="351"/>
  <c r="K68" i="351"/>
  <c r="J68" i="351"/>
  <c r="J67" i="351"/>
  <c r="H67" i="351"/>
  <c r="K67" i="351"/>
  <c r="G67" i="351"/>
  <c r="M65" i="351"/>
  <c r="M64" i="351"/>
  <c r="G64" i="351"/>
  <c r="K64" i="351"/>
  <c r="J64" i="351"/>
  <c r="J23" i="351"/>
  <c r="H23" i="351"/>
  <c r="M23" i="351"/>
  <c r="G23" i="351"/>
  <c r="K23" i="351"/>
  <c r="M118" i="351"/>
  <c r="G118" i="351"/>
  <c r="M117" i="351"/>
  <c r="M113" i="351"/>
  <c r="G113" i="351"/>
  <c r="K113" i="351"/>
  <c r="J112" i="351"/>
  <c r="H112" i="351"/>
  <c r="H111" i="351"/>
  <c r="M109" i="351"/>
  <c r="G109" i="351"/>
  <c r="K109" i="351"/>
  <c r="J108" i="351"/>
  <c r="H108" i="351"/>
  <c r="H107" i="351"/>
  <c r="M105" i="351"/>
  <c r="G105" i="351"/>
  <c r="K105" i="351"/>
  <c r="J104" i="351"/>
  <c r="H104" i="351"/>
  <c r="H103" i="351"/>
  <c r="M101" i="351"/>
  <c r="G101" i="351"/>
  <c r="K101" i="351"/>
  <c r="J100" i="351"/>
  <c r="H100" i="351"/>
  <c r="H99" i="351"/>
  <c r="M97" i="351"/>
  <c r="G97" i="351"/>
  <c r="K97" i="351"/>
  <c r="J96" i="351"/>
  <c r="H96" i="351"/>
  <c r="H95" i="351"/>
  <c r="M93" i="351"/>
  <c r="G93" i="351"/>
  <c r="K93" i="351"/>
  <c r="H91" i="351"/>
  <c r="M89" i="351"/>
  <c r="H87" i="351"/>
  <c r="M85" i="351"/>
  <c r="H83" i="351"/>
  <c r="M81" i="351"/>
  <c r="H78" i="351"/>
  <c r="H74" i="351"/>
  <c r="H70" i="351"/>
  <c r="H66" i="351"/>
  <c r="H63" i="351"/>
  <c r="K63" i="351"/>
  <c r="M62" i="351"/>
  <c r="K62" i="351"/>
  <c r="H62" i="351"/>
  <c r="H59" i="351"/>
  <c r="K59" i="351"/>
  <c r="H55" i="351"/>
  <c r="K55" i="351"/>
  <c r="J55" i="351"/>
  <c r="G55" i="351"/>
  <c r="G30" i="351"/>
  <c r="K30" i="351"/>
  <c r="J30" i="351"/>
  <c r="M30" i="351"/>
  <c r="H30" i="351"/>
  <c r="G26" i="351"/>
  <c r="K26" i="351"/>
  <c r="J26" i="351"/>
  <c r="M26" i="351"/>
  <c r="H26" i="351"/>
  <c r="J63" i="351"/>
  <c r="J62" i="351"/>
  <c r="J61" i="351"/>
  <c r="G61" i="351"/>
  <c r="G60" i="351"/>
  <c r="K60" i="351"/>
  <c r="H60" i="351"/>
  <c r="M60" i="351"/>
  <c r="J60" i="351"/>
  <c r="J59" i="351"/>
  <c r="J57" i="351"/>
  <c r="K57" i="351"/>
  <c r="G57" i="351"/>
  <c r="M57" i="351"/>
  <c r="M55" i="351"/>
  <c r="M58" i="351"/>
  <c r="H58" i="351"/>
  <c r="G56" i="351"/>
  <c r="K56" i="351"/>
  <c r="J56" i="351"/>
  <c r="M54" i="351"/>
  <c r="H54" i="351"/>
  <c r="J53" i="351"/>
  <c r="G53" i="351"/>
  <c r="G52" i="351"/>
  <c r="K52" i="351"/>
  <c r="J52" i="351"/>
  <c r="H52" i="351"/>
  <c r="M52" i="351"/>
  <c r="J49" i="351"/>
  <c r="G49" i="351"/>
  <c r="G48" i="351"/>
  <c r="K48" i="351"/>
  <c r="J48" i="351"/>
  <c r="H48" i="351"/>
  <c r="M48" i="351"/>
  <c r="J45" i="351"/>
  <c r="G45" i="351"/>
  <c r="G44" i="351"/>
  <c r="K44" i="351"/>
  <c r="J44" i="351"/>
  <c r="H44" i="351"/>
  <c r="M44" i="351"/>
  <c r="J41" i="351"/>
  <c r="G41" i="351"/>
  <c r="G40" i="351"/>
  <c r="K40" i="351"/>
  <c r="J40" i="351"/>
  <c r="H40" i="351"/>
  <c r="M40" i="351"/>
  <c r="J37" i="351"/>
  <c r="G37" i="351"/>
  <c r="G36" i="351"/>
  <c r="K36" i="351"/>
  <c r="J36" i="351"/>
  <c r="H36" i="351"/>
  <c r="M36" i="351"/>
  <c r="J33" i="351"/>
  <c r="G33" i="351"/>
  <c r="G32" i="351"/>
  <c r="K32" i="351"/>
  <c r="J32" i="351"/>
  <c r="H32" i="351"/>
  <c r="M32" i="351"/>
  <c r="G58" i="351"/>
  <c r="H56" i="351"/>
  <c r="G54" i="351"/>
  <c r="K53" i="351"/>
  <c r="H51" i="351"/>
  <c r="K51" i="351"/>
  <c r="M50" i="351"/>
  <c r="H50" i="351"/>
  <c r="K50" i="351"/>
  <c r="K49" i="351"/>
  <c r="H47" i="351"/>
  <c r="K47" i="351"/>
  <c r="M46" i="351"/>
  <c r="H46" i="351"/>
  <c r="K46" i="351"/>
  <c r="K45" i="351"/>
  <c r="H43" i="351"/>
  <c r="K43" i="351"/>
  <c r="M42" i="351"/>
  <c r="H42" i="351"/>
  <c r="K42" i="351"/>
  <c r="K41" i="351"/>
  <c r="H39" i="351"/>
  <c r="K39" i="351"/>
  <c r="M38" i="351"/>
  <c r="H38" i="351"/>
  <c r="K38" i="351"/>
  <c r="K37" i="351"/>
  <c r="H35" i="351"/>
  <c r="K35" i="351"/>
  <c r="M34" i="351"/>
  <c r="H34" i="351"/>
  <c r="K34" i="351"/>
  <c r="K33" i="351"/>
  <c r="M28" i="351"/>
  <c r="H28" i="351"/>
  <c r="J28" i="351"/>
  <c r="J19" i="351"/>
  <c r="H19" i="351"/>
  <c r="M19" i="351"/>
  <c r="K19" i="351"/>
  <c r="G19" i="351"/>
  <c r="J31" i="351"/>
  <c r="H29" i="351"/>
  <c r="K29" i="351"/>
  <c r="H31" i="351"/>
  <c r="G22" i="351"/>
  <c r="K22" i="351"/>
  <c r="G18" i="351"/>
  <c r="K18" i="351"/>
  <c r="H17" i="351"/>
  <c r="G118" i="157"/>
  <c r="H13" i="157"/>
  <c r="G122" i="157"/>
  <c r="F85" i="157"/>
  <c r="D96" i="157"/>
  <c r="E96" i="157"/>
  <c r="D110" i="157"/>
  <c r="C110" i="157"/>
  <c r="G110" i="157"/>
  <c r="F106" i="157"/>
  <c r="D84" i="157"/>
  <c r="E84" i="157"/>
  <c r="G84" i="157"/>
  <c r="G80" i="157"/>
  <c r="E78" i="157"/>
  <c r="H78" i="157"/>
  <c r="G94" i="157"/>
  <c r="E13" i="157"/>
  <c r="G7" i="157"/>
  <c r="D13" i="157"/>
  <c r="F7" i="157"/>
  <c r="F13" i="157"/>
  <c r="H7" i="157"/>
  <c r="F122" i="157"/>
  <c r="C122" i="157"/>
  <c r="E122" i="157"/>
  <c r="H121" i="157"/>
  <c r="G121" i="157"/>
  <c r="F121" i="157"/>
  <c r="C121" i="157"/>
  <c r="E118" i="157"/>
  <c r="G116" i="157"/>
  <c r="E112" i="157"/>
  <c r="F110" i="157"/>
  <c r="E110" i="157"/>
  <c r="G102" i="157"/>
  <c r="E102" i="157"/>
  <c r="G100" i="157"/>
  <c r="F94" i="157"/>
  <c r="E94" i="157"/>
  <c r="C94" i="157"/>
  <c r="F90" i="157"/>
  <c r="G88" i="157"/>
  <c r="F88" i="157"/>
  <c r="C88" i="157"/>
  <c r="H86" i="157"/>
  <c r="D86" i="157"/>
  <c r="C80" i="157"/>
  <c r="F78" i="157"/>
  <c r="G70" i="157"/>
  <c r="E116" i="157"/>
  <c r="F108" i="157"/>
  <c r="E100" i="157"/>
  <c r="F92" i="157"/>
  <c r="H90" i="157"/>
  <c r="D90" i="157"/>
  <c r="F118" i="157"/>
  <c r="C116" i="157"/>
  <c r="C108" i="157"/>
  <c r="H106" i="157"/>
  <c r="F102" i="157"/>
  <c r="C100" i="157"/>
  <c r="C92" i="157"/>
  <c r="G90" i="157"/>
  <c r="C90" i="157"/>
  <c r="F84" i="157"/>
  <c r="H70" i="157"/>
  <c r="H69" i="157"/>
  <c r="H66" i="157"/>
  <c r="D121" i="157"/>
  <c r="C118" i="157"/>
  <c r="F116" i="157"/>
  <c r="G112" i="157"/>
  <c r="H110" i="157"/>
  <c r="G108" i="157"/>
  <c r="D107" i="157"/>
  <c r="D106" i="157"/>
  <c r="C102" i="157"/>
  <c r="F100" i="157"/>
  <c r="D99" i="157"/>
  <c r="G96" i="157"/>
  <c r="H94" i="157"/>
  <c r="G92" i="157"/>
  <c r="F86" i="157"/>
  <c r="C84" i="157"/>
  <c r="F82" i="157"/>
  <c r="F80" i="157"/>
  <c r="C74" i="157"/>
  <c r="F70" i="157"/>
  <c r="D119" i="157"/>
  <c r="E114" i="157"/>
  <c r="C112" i="157"/>
  <c r="G106" i="157"/>
  <c r="C106" i="157"/>
  <c r="F104" i="157"/>
  <c r="D103" i="157"/>
  <c r="E98" i="157"/>
  <c r="C96" i="157"/>
  <c r="G86" i="157"/>
  <c r="C86" i="157"/>
  <c r="D85" i="157"/>
  <c r="E82" i="157"/>
  <c r="H81" i="157"/>
  <c r="G78" i="157"/>
  <c r="C78" i="157"/>
  <c r="F114" i="157"/>
  <c r="G104" i="157"/>
  <c r="F98" i="157"/>
  <c r="H114" i="157"/>
  <c r="D114" i="157"/>
  <c r="E104" i="157"/>
  <c r="H98" i="157"/>
  <c r="D98" i="157"/>
  <c r="H91" i="157"/>
  <c r="H82" i="157"/>
  <c r="D82" i="157"/>
  <c r="F81" i="157"/>
  <c r="H122" i="157"/>
  <c r="H118" i="157"/>
  <c r="G114" i="157"/>
  <c r="F112" i="157"/>
  <c r="E108" i="157"/>
  <c r="C104" i="157"/>
  <c r="H102" i="157"/>
  <c r="G98" i="157"/>
  <c r="F96" i="157"/>
  <c r="D95" i="157"/>
  <c r="E92" i="157"/>
  <c r="D91" i="157"/>
  <c r="E88" i="157"/>
  <c r="H85" i="157"/>
  <c r="G82" i="157"/>
  <c r="D81" i="157"/>
  <c r="E80" i="157"/>
  <c r="C64" i="157"/>
  <c r="H16" i="157"/>
  <c r="G15" i="157"/>
  <c r="E16" i="157"/>
  <c r="F15" i="157"/>
  <c r="F5" i="157"/>
  <c r="D16" i="157"/>
  <c r="C15" i="157"/>
  <c r="G9" i="157"/>
  <c r="C7" i="157"/>
  <c r="D9" i="157"/>
  <c r="C8" i="157"/>
  <c r="G10" i="157"/>
  <c r="H9" i="157"/>
  <c r="C9" i="157"/>
  <c r="C5" i="157"/>
  <c r="F10" i="157"/>
  <c r="F12" i="157"/>
  <c r="F9" i="157"/>
  <c r="G5" i="157"/>
  <c r="E40" i="157"/>
  <c r="D7" i="157"/>
  <c r="C12" i="157"/>
  <c r="F66" i="157"/>
  <c r="C70" i="157"/>
  <c r="E66" i="157"/>
  <c r="G64" i="157"/>
  <c r="D66" i="157"/>
  <c r="E64" i="157"/>
  <c r="H77" i="157"/>
  <c r="F77" i="157"/>
  <c r="D77" i="157"/>
  <c r="C76" i="157"/>
  <c r="G76" i="157"/>
  <c r="E76" i="157"/>
  <c r="F76" i="157"/>
  <c r="F74" i="157"/>
  <c r="G74" i="157"/>
  <c r="E74" i="157"/>
  <c r="H74" i="157"/>
  <c r="D73" i="157"/>
  <c r="H73" i="157"/>
  <c r="F73" i="157"/>
  <c r="G72" i="157"/>
  <c r="E72" i="157"/>
  <c r="F72" i="157"/>
  <c r="C72" i="157"/>
  <c r="D70" i="157"/>
  <c r="F69" i="157"/>
  <c r="D69" i="157"/>
  <c r="C68" i="157"/>
  <c r="G68" i="157"/>
  <c r="E68" i="157"/>
  <c r="F68" i="157"/>
  <c r="G66" i="157"/>
  <c r="H65" i="157"/>
  <c r="F65" i="157"/>
  <c r="D65" i="157"/>
  <c r="F64" i="157"/>
  <c r="F63" i="157"/>
  <c r="G63" i="157"/>
  <c r="C63" i="157"/>
  <c r="E63" i="157"/>
  <c r="H63" i="157"/>
  <c r="F61" i="157"/>
  <c r="H58" i="157"/>
  <c r="C58" i="157"/>
  <c r="F55" i="157"/>
  <c r="G55" i="157"/>
  <c r="C55" i="157"/>
  <c r="D52" i="157"/>
  <c r="H52" i="157"/>
  <c r="E52" i="157"/>
  <c r="F51" i="157"/>
  <c r="G51" i="157"/>
  <c r="C51" i="157"/>
  <c r="E48" i="157"/>
  <c r="H48" i="157"/>
  <c r="D48" i="157"/>
  <c r="F47" i="157"/>
  <c r="G47" i="157"/>
  <c r="C47" i="157"/>
  <c r="H44" i="157"/>
  <c r="D44" i="157"/>
  <c r="E44" i="157"/>
  <c r="F43" i="157"/>
  <c r="G43" i="157"/>
  <c r="C43" i="157"/>
  <c r="D40" i="157"/>
  <c r="H40" i="157"/>
  <c r="F39" i="157"/>
  <c r="C39" i="157"/>
  <c r="G39" i="157"/>
  <c r="H36" i="157"/>
  <c r="E36" i="157"/>
  <c r="D36" i="157"/>
  <c r="G35" i="157"/>
  <c r="F35" i="157"/>
  <c r="C35" i="157"/>
  <c r="H32" i="157"/>
  <c r="E32" i="157"/>
  <c r="D32" i="157"/>
  <c r="C31" i="157"/>
  <c r="G31" i="157"/>
  <c r="F31" i="157"/>
  <c r="H28" i="157"/>
  <c r="E28" i="157"/>
  <c r="D28" i="157"/>
  <c r="G27" i="157"/>
  <c r="F27" i="157"/>
  <c r="C27" i="157"/>
  <c r="H24" i="157"/>
  <c r="E24" i="157"/>
  <c r="D24" i="157"/>
  <c r="C23" i="157"/>
  <c r="G23" i="157"/>
  <c r="F23" i="157"/>
  <c r="H20" i="157"/>
  <c r="E20" i="157"/>
  <c r="D20" i="157"/>
  <c r="C19" i="157"/>
  <c r="G19" i="157"/>
  <c r="F19" i="157"/>
  <c r="C3" i="157"/>
  <c r="D3" i="157"/>
  <c r="E3" i="157"/>
  <c r="F3" i="157"/>
  <c r="D54" i="157"/>
  <c r="C54" i="157"/>
  <c r="G54" i="157"/>
  <c r="D46" i="157"/>
  <c r="C46" i="157"/>
  <c r="G46" i="157"/>
  <c r="D38" i="157"/>
  <c r="C38" i="157"/>
  <c r="G38" i="157"/>
  <c r="D30" i="157"/>
  <c r="C30" i="157"/>
  <c r="G30" i="157"/>
  <c r="D22" i="157"/>
  <c r="C22" i="157"/>
  <c r="G22" i="157"/>
  <c r="C59" i="157"/>
  <c r="G59" i="157"/>
  <c r="D59" i="157"/>
  <c r="H59" i="157"/>
  <c r="E59" i="157"/>
  <c r="D57" i="157"/>
  <c r="C57" i="157"/>
  <c r="G57" i="157"/>
  <c r="D10" i="157"/>
  <c r="H10" i="157"/>
  <c r="E10" i="157"/>
  <c r="E62" i="157"/>
  <c r="C62" i="157"/>
  <c r="D62" i="157"/>
  <c r="G62" i="157"/>
  <c r="D50" i="157"/>
  <c r="C50" i="157"/>
  <c r="G50" i="157"/>
  <c r="D42" i="157"/>
  <c r="C42" i="157"/>
  <c r="G42" i="157"/>
  <c r="D34" i="157"/>
  <c r="C34" i="157"/>
  <c r="G34" i="157"/>
  <c r="D26" i="157"/>
  <c r="C26" i="157"/>
  <c r="G26" i="157"/>
  <c r="D18" i="157"/>
  <c r="C18" i="157"/>
  <c r="G18" i="157"/>
  <c r="H3" i="157"/>
  <c r="G58" i="157"/>
  <c r="E55" i="157"/>
  <c r="E51" i="157"/>
  <c r="E47" i="157"/>
  <c r="E43" i="157"/>
  <c r="E39" i="157"/>
  <c r="E35" i="157"/>
  <c r="E31" i="157"/>
  <c r="E27" i="157"/>
  <c r="E23" i="157"/>
  <c r="E19" i="157"/>
  <c r="E15" i="157"/>
  <c r="G8" i="157"/>
  <c r="D58" i="157"/>
  <c r="H55" i="157"/>
  <c r="F52" i="157"/>
  <c r="H51" i="157"/>
  <c r="F48" i="157"/>
  <c r="H47" i="157"/>
  <c r="F44" i="157"/>
  <c r="H43" i="157"/>
  <c r="F40" i="157"/>
  <c r="H39" i="157"/>
  <c r="F36" i="157"/>
  <c r="H35" i="157"/>
  <c r="F32" i="157"/>
  <c r="H31" i="157"/>
  <c r="F28" i="157"/>
  <c r="H27" i="157"/>
  <c r="F24" i="157"/>
  <c r="H23" i="157"/>
  <c r="F20" i="157"/>
  <c r="H19" i="157"/>
  <c r="F16" i="157"/>
  <c r="H15" i="157"/>
  <c r="F8" i="157"/>
  <c r="G12" i="157"/>
  <c r="D120" i="157"/>
  <c r="H120" i="157"/>
  <c r="C117" i="157"/>
  <c r="G117" i="157"/>
  <c r="E117" i="157"/>
  <c r="C109" i="157"/>
  <c r="G109" i="157"/>
  <c r="E109" i="157"/>
  <c r="C101" i="157"/>
  <c r="G101" i="157"/>
  <c r="E101" i="157"/>
  <c r="C93" i="157"/>
  <c r="G93" i="157"/>
  <c r="E93" i="157"/>
  <c r="C89" i="157"/>
  <c r="G89" i="157"/>
  <c r="E89" i="157"/>
  <c r="F120" i="157"/>
  <c r="H119" i="157"/>
  <c r="E115" i="157"/>
  <c r="C115" i="157"/>
  <c r="G115" i="157"/>
  <c r="E111" i="157"/>
  <c r="C111" i="157"/>
  <c r="G111" i="157"/>
  <c r="E120" i="157"/>
  <c r="F119" i="157"/>
  <c r="F117" i="157"/>
  <c r="H115" i="157"/>
  <c r="F113" i="157"/>
  <c r="H111" i="157"/>
  <c r="F109" i="157"/>
  <c r="H107" i="157"/>
  <c r="F105" i="157"/>
  <c r="H103" i="157"/>
  <c r="F101" i="157"/>
  <c r="H99" i="157"/>
  <c r="F97" i="157"/>
  <c r="H95" i="157"/>
  <c r="F93" i="157"/>
  <c r="F89" i="157"/>
  <c r="C120" i="157"/>
  <c r="D117" i="157"/>
  <c r="F115" i="157"/>
  <c r="F111" i="157"/>
  <c r="D109" i="157"/>
  <c r="D101" i="157"/>
  <c r="D93" i="157"/>
  <c r="D89" i="157"/>
  <c r="E87" i="157"/>
  <c r="C87" i="157"/>
  <c r="G87" i="157"/>
  <c r="D87" i="157"/>
  <c r="H87" i="157"/>
  <c r="E79" i="157"/>
  <c r="C79" i="157"/>
  <c r="G79" i="157"/>
  <c r="D79" i="157"/>
  <c r="H79" i="157"/>
  <c r="E71" i="157"/>
  <c r="C71" i="157"/>
  <c r="G71" i="157"/>
  <c r="D71" i="157"/>
  <c r="H71" i="157"/>
  <c r="G120" i="157"/>
  <c r="C113" i="157"/>
  <c r="G113" i="157"/>
  <c r="E113" i="157"/>
  <c r="C105" i="157"/>
  <c r="G105" i="157"/>
  <c r="E105" i="157"/>
  <c r="C97" i="157"/>
  <c r="G97" i="157"/>
  <c r="E97" i="157"/>
  <c r="C119" i="157"/>
  <c r="G119" i="157"/>
  <c r="H117" i="157"/>
  <c r="H113" i="157"/>
  <c r="H109" i="157"/>
  <c r="E107" i="157"/>
  <c r="C107" i="157"/>
  <c r="G107" i="157"/>
  <c r="H105" i="157"/>
  <c r="E103" i="157"/>
  <c r="C103" i="157"/>
  <c r="G103" i="157"/>
  <c r="H101" i="157"/>
  <c r="E99" i="157"/>
  <c r="C99" i="157"/>
  <c r="G99" i="157"/>
  <c r="H97" i="157"/>
  <c r="E95" i="157"/>
  <c r="C95" i="157"/>
  <c r="G95" i="157"/>
  <c r="H93" i="157"/>
  <c r="E91" i="157"/>
  <c r="C91" i="157"/>
  <c r="G91" i="157"/>
  <c r="H89" i="157"/>
  <c r="E83" i="157"/>
  <c r="C83" i="157"/>
  <c r="G83" i="157"/>
  <c r="D83" i="157"/>
  <c r="H83" i="157"/>
  <c r="E75" i="157"/>
  <c r="C75" i="157"/>
  <c r="G75" i="157"/>
  <c r="D75" i="157"/>
  <c r="H75" i="157"/>
  <c r="E67" i="157"/>
  <c r="C67" i="157"/>
  <c r="G67" i="157"/>
  <c r="D67" i="157"/>
  <c r="H67" i="157"/>
  <c r="H116" i="157"/>
  <c r="H112" i="157"/>
  <c r="H108" i="157"/>
  <c r="H104" i="157"/>
  <c r="H100" i="157"/>
  <c r="H96" i="157"/>
  <c r="H92" i="157"/>
  <c r="H88" i="157"/>
  <c r="E85" i="157"/>
  <c r="H84" i="157"/>
  <c r="E81" i="157"/>
  <c r="H80" i="157"/>
  <c r="E77" i="157"/>
  <c r="H76" i="157"/>
  <c r="E73" i="157"/>
  <c r="H72" i="157"/>
  <c r="E69" i="157"/>
  <c r="H68" i="157"/>
  <c r="E65" i="157"/>
  <c r="H64" i="157"/>
  <c r="G85" i="157"/>
  <c r="G81" i="157"/>
  <c r="G77" i="157"/>
  <c r="G73" i="157"/>
  <c r="G69" i="157"/>
  <c r="G65" i="157"/>
  <c r="C60" i="157"/>
  <c r="G60" i="157"/>
  <c r="D60" i="157"/>
  <c r="H60" i="157"/>
  <c r="D61" i="157"/>
  <c r="H61" i="157"/>
  <c r="E61" i="157"/>
  <c r="C56" i="157"/>
  <c r="G56" i="157"/>
  <c r="D56" i="157"/>
  <c r="H56" i="157"/>
  <c r="E56" i="157"/>
  <c r="G61" i="157"/>
  <c r="F60" i="157"/>
  <c r="F53" i="157"/>
  <c r="F49" i="157"/>
  <c r="F45" i="157"/>
  <c r="F41" i="157"/>
  <c r="F37" i="157"/>
  <c r="F33" i="157"/>
  <c r="F29" i="157"/>
  <c r="F25" i="157"/>
  <c r="F21" i="157"/>
  <c r="F17" i="157"/>
  <c r="F14" i="157"/>
  <c r="F62" i="157"/>
  <c r="F54" i="157"/>
  <c r="E49" i="157"/>
  <c r="F46" i="157"/>
  <c r="E45" i="157"/>
  <c r="F42" i="157"/>
  <c r="E37" i="157"/>
  <c r="F34" i="157"/>
  <c r="E29" i="157"/>
  <c r="F26" i="157"/>
  <c r="E25" i="157"/>
  <c r="F22" i="157"/>
  <c r="F18" i="157"/>
  <c r="E17" i="157"/>
  <c r="F57" i="157"/>
  <c r="F11" i="157"/>
  <c r="F58" i="157"/>
  <c r="E57" i="157"/>
  <c r="E53" i="157"/>
  <c r="F50" i="157"/>
  <c r="E41" i="157"/>
  <c r="F38" i="157"/>
  <c r="E33" i="157"/>
  <c r="F30" i="157"/>
  <c r="E21" i="157"/>
  <c r="E14" i="157"/>
  <c r="E11" i="157"/>
  <c r="H57" i="157"/>
  <c r="E54" i="157"/>
  <c r="H53" i="157"/>
  <c r="D53" i="157"/>
  <c r="G52" i="157"/>
  <c r="E50" i="157"/>
  <c r="H49" i="157"/>
  <c r="D49" i="157"/>
  <c r="G48" i="157"/>
  <c r="E46" i="157"/>
  <c r="H45" i="157"/>
  <c r="D45" i="157"/>
  <c r="G44" i="157"/>
  <c r="E42" i="157"/>
  <c r="H41" i="157"/>
  <c r="D41" i="157"/>
  <c r="G40" i="157"/>
  <c r="E38" i="157"/>
  <c r="H37" i="157"/>
  <c r="D37" i="157"/>
  <c r="G36" i="157"/>
  <c r="E34" i="157"/>
  <c r="H33" i="157"/>
  <c r="D33" i="157"/>
  <c r="G32" i="157"/>
  <c r="E30" i="157"/>
  <c r="H29" i="157"/>
  <c r="D29" i="157"/>
  <c r="G28" i="157"/>
  <c r="E26" i="157"/>
  <c r="H25" i="157"/>
  <c r="D25" i="157"/>
  <c r="G24" i="157"/>
  <c r="E22" i="157"/>
  <c r="H21" i="157"/>
  <c r="D21" i="157"/>
  <c r="G20" i="157"/>
  <c r="E18" i="157"/>
  <c r="H17" i="157"/>
  <c r="D17" i="157"/>
  <c r="G16" i="157"/>
  <c r="E8" i="157"/>
  <c r="H14" i="157"/>
  <c r="D14" i="157"/>
  <c r="G13" i="157"/>
  <c r="E12" i="157"/>
  <c r="H11" i="157"/>
  <c r="D11" i="157"/>
  <c r="G3" i="157"/>
  <c r="H54" i="157"/>
  <c r="G53" i="157"/>
  <c r="H50" i="157"/>
  <c r="G49" i="157"/>
  <c r="H46" i="157"/>
  <c r="G45" i="157"/>
  <c r="H42" i="157"/>
  <c r="G41" i="157"/>
  <c r="H38" i="157"/>
  <c r="G37" i="157"/>
  <c r="H34" i="157"/>
  <c r="G33" i="157"/>
  <c r="H30" i="157"/>
  <c r="G29" i="157"/>
  <c r="H26" i="157"/>
  <c r="G25" i="157"/>
  <c r="H22" i="157"/>
  <c r="G21" i="157"/>
  <c r="H18" i="157"/>
  <c r="G17" i="157"/>
  <c r="H8" i="157"/>
  <c r="G14" i="157"/>
  <c r="H12" i="157"/>
  <c r="G11" i="157"/>
  <c r="F4" i="157"/>
  <c r="E4" i="157"/>
  <c r="E5" i="157"/>
  <c r="D4" i="157"/>
  <c r="H5" i="157"/>
  <c r="G4" i="157"/>
  <c r="M13" i="351" l="1"/>
  <c r="N13" i="351"/>
  <c r="H16" i="351"/>
  <c r="N16" i="351"/>
  <c r="M14" i="351"/>
  <c r="N14" i="351"/>
  <c r="K20" i="351"/>
  <c r="N20" i="351"/>
  <c r="D15" i="351"/>
  <c r="G44" i="1489"/>
  <c r="E44" i="1489"/>
  <c r="I48" i="1489"/>
  <c r="I48" i="1488"/>
  <c r="I47" i="1487"/>
  <c r="F47" i="1487"/>
  <c r="H20" i="1487"/>
  <c r="I20" i="1487"/>
  <c r="G27" i="351"/>
  <c r="G25" i="351"/>
  <c r="H25" i="351"/>
  <c r="J25" i="351"/>
  <c r="K25" i="351"/>
  <c r="M25" i="351"/>
  <c r="J27" i="351"/>
  <c r="M27" i="351"/>
  <c r="H27" i="351"/>
  <c r="K27" i="351"/>
  <c r="M24" i="351"/>
  <c r="K24" i="351"/>
  <c r="H24" i="351"/>
  <c r="G24" i="351"/>
  <c r="J24" i="351"/>
  <c r="J21" i="351"/>
  <c r="K21" i="351"/>
  <c r="H21" i="351"/>
  <c r="G21" i="351"/>
  <c r="M21" i="351"/>
  <c r="H20" i="351"/>
  <c r="M20" i="351"/>
  <c r="G20" i="351"/>
  <c r="J20" i="351"/>
  <c r="J13" i="351"/>
  <c r="J16" i="351"/>
  <c r="K13" i="351"/>
  <c r="K16" i="351"/>
  <c r="G16" i="351"/>
  <c r="M16" i="351"/>
  <c r="G13" i="351"/>
  <c r="H13" i="351"/>
  <c r="H14" i="351"/>
  <c r="K14" i="351"/>
  <c r="J14" i="351"/>
  <c r="G14" i="351"/>
  <c r="A64" i="351"/>
  <c r="A100" i="351"/>
  <c r="A78" i="351"/>
  <c r="A68" i="351"/>
  <c r="A104" i="351"/>
  <c r="A88" i="351"/>
  <c r="A87" i="351"/>
  <c r="A82" i="351"/>
  <c r="A86" i="351"/>
  <c r="A97" i="351"/>
  <c r="A93" i="351"/>
  <c r="A89" i="351"/>
  <c r="A85" i="351"/>
  <c r="A77" i="351"/>
  <c r="A67" i="351"/>
  <c r="A79" i="351"/>
  <c r="A63" i="351"/>
  <c r="A65" i="351"/>
  <c r="A83" i="351"/>
  <c r="A90" i="351"/>
  <c r="J15" i="351" l="1"/>
  <c r="N15" i="351"/>
  <c r="H15" i="351"/>
  <c r="G15" i="351"/>
  <c r="M15" i="351"/>
  <c r="K15" i="351"/>
  <c r="G44" i="1487"/>
  <c r="I48" i="1487"/>
  <c r="E44" i="1487"/>
  <c r="A101" i="351"/>
  <c r="A70" i="351"/>
  <c r="A94" i="351"/>
  <c r="A92" i="351"/>
  <c r="A91" i="351"/>
  <c r="A84" i="351"/>
  <c r="A74" i="351"/>
  <c r="AG7" i="3"/>
  <c r="AG8" i="3"/>
  <c r="AG9" i="3"/>
  <c r="AG10" i="3"/>
  <c r="AG11" i="3"/>
  <c r="AG12" i="3"/>
  <c r="AG13" i="3"/>
  <c r="AG14" i="3"/>
  <c r="AG15" i="3"/>
  <c r="H3" i="3"/>
  <c r="G3" i="3"/>
  <c r="F3" i="3"/>
  <c r="X3" i="3" l="1"/>
  <c r="A15" i="3"/>
  <c r="A14" i="3"/>
  <c r="A13" i="3"/>
  <c r="A12" i="3"/>
  <c r="A11" i="3"/>
  <c r="E3" i="3"/>
  <c r="D3" i="3"/>
  <c r="Z3" i="3"/>
  <c r="AG6" i="3"/>
  <c r="P12" i="3"/>
  <c r="J12" i="3"/>
  <c r="T12" i="3"/>
  <c r="S12" i="3"/>
  <c r="T15" i="3"/>
  <c r="S15" i="3"/>
  <c r="J15" i="3"/>
  <c r="P15" i="3"/>
  <c r="P13" i="3"/>
  <c r="T13" i="3"/>
  <c r="J13" i="3"/>
  <c r="S13" i="3"/>
  <c r="S14" i="3"/>
  <c r="P14" i="3"/>
  <c r="J14" i="3"/>
  <c r="T14" i="3"/>
  <c r="T11" i="3"/>
  <c r="J11" i="3"/>
  <c r="S11" i="3"/>
  <c r="P11" i="3"/>
  <c r="C10" i="351" l="1"/>
  <c r="D10" i="351" s="1"/>
  <c r="N10" i="351" s="1"/>
  <c r="C8" i="351"/>
  <c r="D8" i="351" s="1"/>
  <c r="C12" i="351"/>
  <c r="D12" i="351" s="1"/>
  <c r="N12" i="351" s="1"/>
  <c r="C11" i="351"/>
  <c r="D11" i="351" s="1"/>
  <c r="N11" i="351" s="1"/>
  <c r="C9" i="351"/>
  <c r="D9" i="351" s="1"/>
  <c r="N9" i="351" s="1"/>
  <c r="H13" i="1"/>
  <c r="H11" i="1"/>
  <c r="Y3" i="3"/>
  <c r="H18" i="1" s="1"/>
  <c r="A98" i="351" l="1"/>
  <c r="N8" i="351"/>
  <c r="A71" i="351"/>
  <c r="A73" i="351"/>
  <c r="A66" i="351"/>
  <c r="A69" i="351"/>
  <c r="J11" i="351"/>
  <c r="M11" i="351"/>
  <c r="K11" i="351"/>
  <c r="G11" i="351"/>
  <c r="M12" i="351"/>
  <c r="G12" i="351"/>
  <c r="J12" i="351"/>
  <c r="K12" i="351"/>
  <c r="M8" i="351"/>
  <c r="K8" i="351"/>
  <c r="G8" i="351"/>
  <c r="J8" i="351"/>
  <c r="J9" i="351"/>
  <c r="G9" i="351"/>
  <c r="M9" i="351"/>
  <c r="K9" i="351"/>
  <c r="G10" i="351"/>
  <c r="K10" i="351"/>
  <c r="J10" i="351"/>
  <c r="M10" i="351"/>
  <c r="H17" i="1"/>
  <c r="L12" i="3"/>
  <c r="K12" i="3"/>
  <c r="L15" i="3"/>
  <c r="K15" i="3"/>
  <c r="K13" i="3"/>
  <c r="L13" i="3"/>
  <c r="K14" i="3"/>
  <c r="L14" i="3"/>
  <c r="L11" i="3"/>
  <c r="K11" i="3"/>
  <c r="A75" i="351" l="1"/>
  <c r="A76" i="351" l="1"/>
  <c r="G2" i="258" l="1"/>
  <c r="G1" i="258"/>
  <c r="C3" i="3"/>
  <c r="K10" i="3"/>
  <c r="L10" i="3"/>
  <c r="K9" i="3"/>
  <c r="L9" i="3"/>
  <c r="K8" i="3"/>
  <c r="L8" i="3"/>
  <c r="K7" i="3"/>
  <c r="L7" i="3"/>
  <c r="C48" i="258"/>
  <c r="C104" i="258"/>
  <c r="C44" i="258"/>
  <c r="C68" i="258"/>
  <c r="C17" i="258"/>
  <c r="C39" i="258"/>
  <c r="C118" i="258"/>
  <c r="C32" i="258"/>
  <c r="C27" i="258"/>
  <c r="C72" i="258"/>
  <c r="C123" i="258"/>
  <c r="C45" i="258"/>
  <c r="C34" i="258"/>
  <c r="C85" i="258"/>
  <c r="C120" i="258"/>
  <c r="C25" i="258"/>
  <c r="C62" i="258"/>
  <c r="C89" i="258"/>
  <c r="C87" i="258"/>
  <c r="C37" i="258"/>
  <c r="C11" i="258"/>
  <c r="C80" i="258"/>
  <c r="C51" i="258"/>
  <c r="C114" i="258"/>
  <c r="C78" i="258"/>
  <c r="C19" i="258"/>
  <c r="C107" i="258"/>
  <c r="C35" i="258"/>
  <c r="C63" i="258"/>
  <c r="C28" i="258"/>
  <c r="C60" i="258"/>
  <c r="C100" i="258"/>
  <c r="C67" i="258"/>
  <c r="C40" i="258"/>
  <c r="C54" i="258"/>
  <c r="C42" i="258"/>
  <c r="C111" i="258"/>
  <c r="C88" i="258"/>
  <c r="C43" i="258"/>
  <c r="C115" i="258"/>
  <c r="C58" i="258"/>
  <c r="C82" i="258"/>
  <c r="C83" i="258"/>
  <c r="C96" i="258"/>
  <c r="C57" i="258"/>
  <c r="C102" i="258"/>
  <c r="C65" i="258"/>
  <c r="C20" i="258"/>
  <c r="C22" i="258"/>
  <c r="C23" i="258"/>
  <c r="C109" i="258"/>
  <c r="C21" i="258"/>
  <c r="C112" i="258"/>
  <c r="C81" i="258"/>
  <c r="C103" i="258"/>
  <c r="C53" i="258"/>
  <c r="C71" i="258"/>
  <c r="C15" i="258"/>
  <c r="C41" i="258"/>
  <c r="C117" i="258"/>
  <c r="C124" i="258"/>
  <c r="C84" i="258"/>
  <c r="C86" i="258"/>
  <c r="C110" i="258"/>
  <c r="C33" i="258"/>
  <c r="C97" i="258"/>
  <c r="C98" i="258"/>
  <c r="C74" i="258"/>
  <c r="C13" i="258"/>
  <c r="C79" i="258"/>
  <c r="C56" i="258"/>
  <c r="C76" i="258"/>
  <c r="C30" i="258"/>
  <c r="C12" i="258"/>
  <c r="C64" i="258"/>
  <c r="C99" i="258"/>
  <c r="C106" i="258"/>
  <c r="C36" i="258"/>
  <c r="C95" i="258"/>
  <c r="C31" i="258"/>
  <c r="C18" i="258"/>
  <c r="C38" i="258"/>
  <c r="C108" i="258"/>
  <c r="C91" i="258"/>
  <c r="C61" i="258"/>
  <c r="C92" i="258"/>
  <c r="C49" i="258"/>
  <c r="C75" i="258"/>
  <c r="C90" i="258"/>
  <c r="C59" i="258"/>
  <c r="C47" i="258"/>
  <c r="C70" i="258"/>
  <c r="C16" i="258"/>
  <c r="C73" i="258"/>
  <c r="C55" i="258"/>
  <c r="C50" i="258"/>
  <c r="C119" i="258"/>
  <c r="C69" i="258"/>
  <c r="C26" i="258"/>
  <c r="C10" i="258"/>
  <c r="C29" i="258"/>
  <c r="C66" i="258"/>
  <c r="C93" i="258"/>
  <c r="C52" i="258"/>
  <c r="C24" i="258"/>
  <c r="C101" i="258"/>
  <c r="C116" i="258"/>
  <c r="C105" i="258"/>
  <c r="C94" i="258"/>
  <c r="C77" i="258"/>
  <c r="C121" i="258"/>
  <c r="C46" i="258"/>
  <c r="C122" i="258"/>
  <c r="C113" i="258"/>
  <c r="C14" i="258"/>
  <c r="D18" i="258" l="1"/>
  <c r="D105" i="258"/>
  <c r="D108" i="258"/>
  <c r="D67" i="258"/>
  <c r="D119" i="258"/>
  <c r="D81" i="258"/>
  <c r="D85" i="258"/>
  <c r="D69" i="258"/>
  <c r="D101" i="258"/>
  <c r="D66" i="258"/>
  <c r="D98" i="258"/>
  <c r="D73" i="258"/>
  <c r="D83" i="258"/>
  <c r="D68" i="258"/>
  <c r="D120" i="258"/>
  <c r="D115" i="258"/>
  <c r="D75" i="258"/>
  <c r="D79" i="258"/>
  <c r="D122" i="258"/>
  <c r="D84" i="258"/>
  <c r="D93" i="258"/>
  <c r="D76" i="258"/>
  <c r="D86" i="258"/>
  <c r="D107" i="258"/>
  <c r="D90" i="258"/>
  <c r="D121" i="258"/>
  <c r="D89" i="258"/>
  <c r="D113" i="258"/>
  <c r="D99" i="258"/>
  <c r="D65" i="258"/>
  <c r="D92" i="258"/>
  <c r="D82" i="258"/>
  <c r="D106" i="258"/>
  <c r="D70" i="258"/>
  <c r="D102" i="258"/>
  <c r="D88" i="258"/>
  <c r="D74" i="258"/>
  <c r="D100" i="258"/>
  <c r="D118" i="258"/>
  <c r="D91" i="258"/>
  <c r="D97" i="258"/>
  <c r="D94" i="258"/>
  <c r="D111" i="258"/>
  <c r="D114" i="258"/>
  <c r="D71" i="258"/>
  <c r="D112" i="258"/>
  <c r="D80" i="258"/>
  <c r="D78" i="258"/>
  <c r="D96" i="258"/>
  <c r="D87" i="258"/>
  <c r="D103" i="258"/>
  <c r="D116" i="258"/>
  <c r="D109" i="258"/>
  <c r="D104" i="258"/>
  <c r="D110" i="258"/>
  <c r="D72" i="258"/>
  <c r="D117" i="258"/>
  <c r="D77" i="258"/>
  <c r="D124" i="258"/>
  <c r="D95" i="258"/>
  <c r="D123" i="258"/>
  <c r="D15" i="258"/>
  <c r="D13" i="258"/>
  <c r="D14" i="258"/>
  <c r="D12" i="258"/>
  <c r="D11" i="258"/>
  <c r="D17" i="258"/>
  <c r="D10" i="258"/>
  <c r="D16" i="258"/>
  <c r="D20" i="258"/>
  <c r="D24" i="258"/>
  <c r="D28" i="258"/>
  <c r="D32" i="258"/>
  <c r="D36" i="258"/>
  <c r="D21" i="258"/>
  <c r="D22" i="258"/>
  <c r="D23" i="258"/>
  <c r="D37" i="258"/>
  <c r="D38" i="258"/>
  <c r="D39" i="258"/>
  <c r="D43" i="258"/>
  <c r="D19" i="258"/>
  <c r="D33" i="258"/>
  <c r="D34" i="258"/>
  <c r="D35" i="258"/>
  <c r="D40" i="258"/>
  <c r="D44" i="258"/>
  <c r="D48" i="258"/>
  <c r="D52" i="258"/>
  <c r="D56" i="258"/>
  <c r="D60" i="258"/>
  <c r="D64" i="258"/>
  <c r="D42" i="258"/>
  <c r="D47" i="258"/>
  <c r="D61" i="258"/>
  <c r="D62" i="258"/>
  <c r="D63" i="258"/>
  <c r="D25" i="258"/>
  <c r="D26" i="258"/>
  <c r="D27" i="258"/>
  <c r="D46" i="258"/>
  <c r="D53" i="258"/>
  <c r="D54" i="258"/>
  <c r="D55" i="258"/>
  <c r="D45" i="258"/>
  <c r="D49" i="258"/>
  <c r="D50" i="258"/>
  <c r="D51" i="258"/>
  <c r="D31" i="258"/>
  <c r="D57" i="258"/>
  <c r="D59" i="258"/>
  <c r="D30" i="258"/>
  <c r="D41" i="258"/>
  <c r="D29" i="258"/>
  <c r="D58" i="258"/>
  <c r="B6" i="157"/>
  <c r="E1" i="157"/>
  <c r="F1" i="157"/>
  <c r="H1" i="157"/>
  <c r="D1" i="157"/>
  <c r="D6" i="157" l="1"/>
  <c r="I6" i="157"/>
  <c r="G13" i="258"/>
  <c r="J13" i="258"/>
  <c r="K13" i="258"/>
  <c r="K110" i="258"/>
  <c r="G110" i="258"/>
  <c r="H110" i="258"/>
  <c r="J110" i="258"/>
  <c r="K80" i="258"/>
  <c r="J80" i="258"/>
  <c r="G80" i="258"/>
  <c r="H80" i="258"/>
  <c r="G118" i="258"/>
  <c r="J118" i="258"/>
  <c r="K118" i="258"/>
  <c r="H118" i="258"/>
  <c r="A92" i="258"/>
  <c r="H92" i="258"/>
  <c r="G92" i="258"/>
  <c r="K92" i="258"/>
  <c r="J92" i="258"/>
  <c r="G86" i="258"/>
  <c r="H86" i="258"/>
  <c r="J86" i="258"/>
  <c r="A86" i="258"/>
  <c r="K86" i="258"/>
  <c r="G120" i="258"/>
  <c r="J120" i="258"/>
  <c r="H120" i="258"/>
  <c r="K120" i="258"/>
  <c r="K98" i="258"/>
  <c r="G98" i="258"/>
  <c r="J98" i="258"/>
  <c r="H98" i="258"/>
  <c r="H108" i="258"/>
  <c r="A108" i="258"/>
  <c r="J108" i="258"/>
  <c r="K108" i="258"/>
  <c r="G108" i="258"/>
  <c r="K15" i="258"/>
  <c r="J15" i="258"/>
  <c r="G15" i="258"/>
  <c r="H104" i="258"/>
  <c r="G104" i="258"/>
  <c r="J104" i="258"/>
  <c r="K104" i="258"/>
  <c r="H112" i="258"/>
  <c r="G112" i="258"/>
  <c r="K112" i="258"/>
  <c r="J112" i="258"/>
  <c r="K100" i="258"/>
  <c r="G100" i="258"/>
  <c r="A100" i="258"/>
  <c r="H100" i="258"/>
  <c r="J100" i="258"/>
  <c r="H65" i="258"/>
  <c r="K65" i="258"/>
  <c r="G65" i="258"/>
  <c r="J65" i="258"/>
  <c r="K76" i="258"/>
  <c r="G76" i="258"/>
  <c r="J76" i="258"/>
  <c r="H76" i="258"/>
  <c r="H68" i="258"/>
  <c r="K68" i="258"/>
  <c r="J68" i="258"/>
  <c r="G68" i="258"/>
  <c r="K81" i="258"/>
  <c r="H81" i="258"/>
  <c r="J81" i="258"/>
  <c r="G81" i="258"/>
  <c r="K10" i="258"/>
  <c r="J10" i="258"/>
  <c r="G10" i="258"/>
  <c r="G14" i="258"/>
  <c r="J14" i="258"/>
  <c r="K14" i="258"/>
  <c r="H95" i="258"/>
  <c r="G95" i="258"/>
  <c r="J95" i="258"/>
  <c r="K95" i="258"/>
  <c r="G72" i="258"/>
  <c r="K72" i="258"/>
  <c r="J72" i="258"/>
  <c r="H72" i="258"/>
  <c r="G116" i="258"/>
  <c r="J116" i="258"/>
  <c r="H116" i="258"/>
  <c r="K116" i="258"/>
  <c r="K78" i="258"/>
  <c r="G78" i="258"/>
  <c r="H78" i="258"/>
  <c r="J78" i="258"/>
  <c r="J114" i="258"/>
  <c r="A114" i="258"/>
  <c r="G114" i="258"/>
  <c r="K114" i="258"/>
  <c r="H114" i="258"/>
  <c r="G91" i="258"/>
  <c r="K91" i="258"/>
  <c r="H91" i="258"/>
  <c r="J91" i="258"/>
  <c r="G88" i="258"/>
  <c r="A88" i="258"/>
  <c r="J88" i="258"/>
  <c r="K88" i="258"/>
  <c r="H88" i="258"/>
  <c r="K82" i="258"/>
  <c r="A82" i="258"/>
  <c r="J82" i="258"/>
  <c r="G82" i="258"/>
  <c r="H82" i="258"/>
  <c r="H113" i="258"/>
  <c r="J113" i="258"/>
  <c r="G113" i="258"/>
  <c r="K113" i="258"/>
  <c r="G107" i="258"/>
  <c r="H107" i="258"/>
  <c r="K107" i="258"/>
  <c r="A107" i="258"/>
  <c r="J107" i="258"/>
  <c r="H84" i="258"/>
  <c r="K84" i="258"/>
  <c r="J84" i="258"/>
  <c r="G84" i="258"/>
  <c r="G115" i="258"/>
  <c r="J115" i="258"/>
  <c r="A115" i="258"/>
  <c r="H115" i="258"/>
  <c r="K115" i="258"/>
  <c r="H73" i="258"/>
  <c r="K73" i="258"/>
  <c r="G73" i="258"/>
  <c r="J73" i="258"/>
  <c r="G69" i="258"/>
  <c r="J69" i="258"/>
  <c r="K69" i="258"/>
  <c r="H69" i="258"/>
  <c r="H67" i="258"/>
  <c r="G67" i="258"/>
  <c r="J67" i="258"/>
  <c r="K67" i="258"/>
  <c r="J17" i="258"/>
  <c r="G17" i="258"/>
  <c r="K17" i="258"/>
  <c r="J124" i="258"/>
  <c r="K124" i="258"/>
  <c r="H124" i="258"/>
  <c r="G124" i="258"/>
  <c r="H103" i="258"/>
  <c r="K103" i="258"/>
  <c r="G103" i="258"/>
  <c r="J103" i="258"/>
  <c r="K111" i="258"/>
  <c r="G111" i="258"/>
  <c r="J111" i="258"/>
  <c r="H111" i="258"/>
  <c r="H102" i="258"/>
  <c r="J102" i="258"/>
  <c r="K102" i="258"/>
  <c r="G102" i="258"/>
  <c r="K89" i="258"/>
  <c r="G89" i="258"/>
  <c r="J89" i="258"/>
  <c r="H89" i="258"/>
  <c r="A89" i="258"/>
  <c r="G122" i="258"/>
  <c r="K122" i="258"/>
  <c r="H122" i="258"/>
  <c r="J122" i="258"/>
  <c r="G85" i="258"/>
  <c r="K85" i="258"/>
  <c r="H85" i="258"/>
  <c r="J85" i="258"/>
  <c r="G11" i="258"/>
  <c r="J11" i="258"/>
  <c r="K11" i="258"/>
  <c r="K77" i="258"/>
  <c r="G77" i="258"/>
  <c r="A77" i="258"/>
  <c r="H77" i="258"/>
  <c r="J77" i="258"/>
  <c r="J87" i="258"/>
  <c r="H87" i="258"/>
  <c r="K87" i="258"/>
  <c r="A87" i="258"/>
  <c r="G87" i="258"/>
  <c r="H94" i="258"/>
  <c r="G94" i="258"/>
  <c r="K94" i="258"/>
  <c r="J94" i="258"/>
  <c r="A70" i="258"/>
  <c r="H70" i="258"/>
  <c r="K70" i="258"/>
  <c r="J70" i="258"/>
  <c r="G70" i="258"/>
  <c r="J121" i="258"/>
  <c r="K121" i="258"/>
  <c r="G121" i="258"/>
  <c r="H121" i="258"/>
  <c r="A79" i="258"/>
  <c r="J79" i="258"/>
  <c r="H79" i="258"/>
  <c r="K79" i="258"/>
  <c r="G79" i="258"/>
  <c r="K66" i="258"/>
  <c r="J66" i="258"/>
  <c r="G66" i="258"/>
  <c r="A66" i="258"/>
  <c r="H66" i="258"/>
  <c r="H105" i="258"/>
  <c r="K105" i="258"/>
  <c r="G105" i="258"/>
  <c r="J105" i="258"/>
  <c r="J16" i="258"/>
  <c r="K16" i="258"/>
  <c r="G16" i="258"/>
  <c r="K12" i="258"/>
  <c r="J12" i="258"/>
  <c r="G12" i="258"/>
  <c r="G123" i="258"/>
  <c r="H123" i="258"/>
  <c r="K123" i="258"/>
  <c r="J123" i="258"/>
  <c r="J117" i="258"/>
  <c r="K117" i="258"/>
  <c r="H117" i="258"/>
  <c r="G117" i="258"/>
  <c r="K109" i="258"/>
  <c r="G109" i="258"/>
  <c r="J109" i="258"/>
  <c r="H109" i="258"/>
  <c r="H96" i="258"/>
  <c r="J96" i="258"/>
  <c r="K96" i="258"/>
  <c r="G96" i="258"/>
  <c r="K71" i="258"/>
  <c r="G71" i="258"/>
  <c r="J71" i="258"/>
  <c r="H71" i="258"/>
  <c r="K97" i="258"/>
  <c r="G97" i="258"/>
  <c r="J97" i="258"/>
  <c r="H97" i="258"/>
  <c r="A74" i="258"/>
  <c r="G74" i="258"/>
  <c r="J74" i="258"/>
  <c r="H74" i="258"/>
  <c r="K74" i="258"/>
  <c r="G106" i="258"/>
  <c r="A106" i="258"/>
  <c r="H106" i="258"/>
  <c r="K106" i="258"/>
  <c r="J106" i="258"/>
  <c r="G99" i="258"/>
  <c r="J99" i="258"/>
  <c r="K99" i="258"/>
  <c r="H99" i="258"/>
  <c r="G90" i="258"/>
  <c r="J90" i="258"/>
  <c r="K90" i="258"/>
  <c r="H90" i="258"/>
  <c r="A93" i="258"/>
  <c r="H93" i="258"/>
  <c r="G93" i="258"/>
  <c r="J93" i="258"/>
  <c r="K93" i="258"/>
  <c r="G75" i="258"/>
  <c r="A75" i="258"/>
  <c r="K75" i="258"/>
  <c r="H75" i="258"/>
  <c r="J75" i="258"/>
  <c r="K83" i="258"/>
  <c r="H83" i="258"/>
  <c r="G83" i="258"/>
  <c r="J83" i="258"/>
  <c r="H101" i="258"/>
  <c r="K101" i="258"/>
  <c r="J101" i="258"/>
  <c r="G101" i="258"/>
  <c r="J119" i="258"/>
  <c r="K119" i="258"/>
  <c r="G119" i="258"/>
  <c r="H119" i="258"/>
  <c r="K18" i="258"/>
  <c r="J18" i="258"/>
  <c r="H18" i="258"/>
  <c r="G18" i="258"/>
  <c r="G29" i="258"/>
  <c r="H29" i="258"/>
  <c r="J29" i="258"/>
  <c r="K29" i="258"/>
  <c r="K49" i="258"/>
  <c r="H49" i="258"/>
  <c r="G49" i="258"/>
  <c r="J49" i="258"/>
  <c r="J63" i="258"/>
  <c r="K63" i="258"/>
  <c r="H63" i="258"/>
  <c r="G63" i="258"/>
  <c r="H64" i="258"/>
  <c r="G64" i="258"/>
  <c r="K64" i="258"/>
  <c r="J64" i="258"/>
  <c r="J41" i="258"/>
  <c r="K41" i="258"/>
  <c r="H41" i="258"/>
  <c r="G41" i="258"/>
  <c r="K31" i="258"/>
  <c r="H31" i="258"/>
  <c r="J31" i="258"/>
  <c r="G31" i="258"/>
  <c r="G45" i="258"/>
  <c r="H45" i="258"/>
  <c r="J45" i="258"/>
  <c r="K45" i="258"/>
  <c r="K55" i="258"/>
  <c r="H55" i="258"/>
  <c r="J55" i="258"/>
  <c r="G55" i="258"/>
  <c r="G27" i="258"/>
  <c r="J27" i="258"/>
  <c r="K27" i="258"/>
  <c r="H27" i="258"/>
  <c r="J62" i="258"/>
  <c r="H62" i="258"/>
  <c r="G62" i="258"/>
  <c r="K62" i="258"/>
  <c r="G60" i="258"/>
  <c r="H60" i="258"/>
  <c r="K60" i="258"/>
  <c r="J60" i="258"/>
  <c r="K44" i="258"/>
  <c r="G44" i="258"/>
  <c r="H44" i="258"/>
  <c r="J44" i="258"/>
  <c r="G33" i="258"/>
  <c r="H33" i="258"/>
  <c r="K33" i="258"/>
  <c r="J33" i="258"/>
  <c r="G43" i="258"/>
  <c r="J43" i="258"/>
  <c r="H43" i="258"/>
  <c r="K43" i="258"/>
  <c r="H23" i="258"/>
  <c r="G23" i="258"/>
  <c r="J23" i="258"/>
  <c r="K23" i="258"/>
  <c r="H36" i="258"/>
  <c r="J36" i="258"/>
  <c r="G36" i="258"/>
  <c r="K36" i="258"/>
  <c r="K20" i="258"/>
  <c r="H20" i="258"/>
  <c r="J20" i="258"/>
  <c r="G20" i="258"/>
  <c r="H30" i="258"/>
  <c r="K30" i="258"/>
  <c r="J30" i="258"/>
  <c r="G30" i="258"/>
  <c r="H51" i="258"/>
  <c r="J51" i="258"/>
  <c r="G51" i="258"/>
  <c r="K51" i="258"/>
  <c r="J54" i="258"/>
  <c r="H54" i="258"/>
  <c r="G54" i="258"/>
  <c r="K54" i="258"/>
  <c r="H26" i="258"/>
  <c r="K26" i="258"/>
  <c r="G26" i="258"/>
  <c r="J26" i="258"/>
  <c r="K61" i="258"/>
  <c r="G61" i="258"/>
  <c r="H61" i="258"/>
  <c r="J61" i="258"/>
  <c r="H56" i="258"/>
  <c r="J56" i="258"/>
  <c r="G56" i="258"/>
  <c r="K56" i="258"/>
  <c r="G40" i="258"/>
  <c r="J40" i="258"/>
  <c r="K40" i="258"/>
  <c r="H40" i="258"/>
  <c r="J19" i="258"/>
  <c r="K19" i="258"/>
  <c r="H19" i="258"/>
  <c r="G19" i="258"/>
  <c r="K39" i="258"/>
  <c r="H39" i="258"/>
  <c r="J39" i="258"/>
  <c r="G39" i="258"/>
  <c r="J22" i="258"/>
  <c r="K22" i="258"/>
  <c r="H22" i="258"/>
  <c r="G22" i="258"/>
  <c r="H32" i="258"/>
  <c r="J32" i="258"/>
  <c r="K32" i="258"/>
  <c r="G32" i="258"/>
  <c r="G58" i="258"/>
  <c r="J58" i="258"/>
  <c r="H58" i="258"/>
  <c r="K58" i="258"/>
  <c r="H59" i="258"/>
  <c r="G59" i="258"/>
  <c r="J59" i="258"/>
  <c r="K59" i="258"/>
  <c r="G50" i="258"/>
  <c r="H50" i="258"/>
  <c r="J50" i="258"/>
  <c r="K50" i="258"/>
  <c r="G53" i="258"/>
  <c r="H53" i="258"/>
  <c r="J53" i="258"/>
  <c r="K53" i="258"/>
  <c r="K25" i="258"/>
  <c r="G25" i="258"/>
  <c r="H25" i="258"/>
  <c r="J25" i="258"/>
  <c r="G47" i="258"/>
  <c r="H47" i="258"/>
  <c r="K47" i="258"/>
  <c r="J47" i="258"/>
  <c r="G52" i="258"/>
  <c r="J52" i="258"/>
  <c r="K52" i="258"/>
  <c r="H52" i="258"/>
  <c r="H35" i="258"/>
  <c r="J35" i="258"/>
  <c r="K35" i="258"/>
  <c r="G35" i="258"/>
  <c r="H38" i="258"/>
  <c r="J38" i="258"/>
  <c r="G38" i="258"/>
  <c r="K38" i="258"/>
  <c r="K21" i="258"/>
  <c r="J21" i="258"/>
  <c r="H21" i="258"/>
  <c r="G21" i="258"/>
  <c r="G28" i="258"/>
  <c r="J28" i="258"/>
  <c r="H28" i="258"/>
  <c r="K28" i="258"/>
  <c r="K57" i="258"/>
  <c r="H57" i="258"/>
  <c r="J57" i="258"/>
  <c r="G57" i="258"/>
  <c r="K46" i="258"/>
  <c r="H46" i="258"/>
  <c r="J46" i="258"/>
  <c r="G46" i="258"/>
  <c r="J42" i="258"/>
  <c r="G42" i="258"/>
  <c r="K42" i="258"/>
  <c r="H42" i="258"/>
  <c r="K48" i="258"/>
  <c r="G48" i="258"/>
  <c r="H48" i="258"/>
  <c r="J48" i="258"/>
  <c r="G34" i="258"/>
  <c r="J34" i="258"/>
  <c r="H34" i="258"/>
  <c r="K34" i="258"/>
  <c r="J37" i="258"/>
  <c r="G37" i="258"/>
  <c r="H37" i="258"/>
  <c r="K37" i="258"/>
  <c r="J24" i="258"/>
  <c r="G24" i="258"/>
  <c r="H24" i="258"/>
  <c r="K24" i="258"/>
  <c r="G1" i="157"/>
  <c r="F6" i="157"/>
  <c r="G6" i="157"/>
  <c r="C6" i="157"/>
  <c r="E6" i="157"/>
  <c r="H6" i="157"/>
  <c r="C1" i="157"/>
  <c r="A10" i="3" l="1"/>
  <c r="A9" i="3"/>
  <c r="A8" i="3"/>
  <c r="A7" i="3"/>
  <c r="A6" i="3"/>
  <c r="E28" i="1" l="1"/>
  <c r="E27" i="1" l="1"/>
  <c r="H30" i="1906" s="1"/>
  <c r="I30" i="1906" s="1"/>
  <c r="I32" i="1906" s="1"/>
  <c r="C6" i="1"/>
  <c r="I4" i="1906" l="1"/>
  <c r="I17" i="1906" s="1"/>
  <c r="I15" i="1906"/>
  <c r="I16" i="1906"/>
  <c r="I13" i="1906"/>
  <c r="I14" i="1906"/>
  <c r="I11" i="1906"/>
  <c r="I12" i="1906"/>
  <c r="I9" i="1906"/>
  <c r="I10" i="1906"/>
  <c r="H30" i="1682"/>
  <c r="I30" i="1682" s="1"/>
  <c r="I32" i="1682" s="1"/>
  <c r="H30" i="1675"/>
  <c r="I30" i="1675" s="1"/>
  <c r="I32" i="1675" s="1"/>
  <c r="I4" i="1682"/>
  <c r="I17" i="1682" s="1"/>
  <c r="I4" i="1675"/>
  <c r="F4" i="1672"/>
  <c r="H30" i="1671"/>
  <c r="I30" i="1671" s="1"/>
  <c r="I32" i="1671" s="1"/>
  <c r="H30" i="1668"/>
  <c r="I30" i="1668" s="1"/>
  <c r="I32" i="1668" s="1"/>
  <c r="H30" i="1669"/>
  <c r="I30" i="1669" s="1"/>
  <c r="I32" i="1669" s="1"/>
  <c r="H30" i="1667"/>
  <c r="I30" i="1667" s="1"/>
  <c r="I32" i="1667" s="1"/>
  <c r="H30" i="1666"/>
  <c r="I30" i="1666" s="1"/>
  <c r="I32" i="1666" s="1"/>
  <c r="H30" i="1665"/>
  <c r="I30" i="1665" s="1"/>
  <c r="I32" i="1665" s="1"/>
  <c r="H30" i="1664"/>
  <c r="I30" i="1664" s="1"/>
  <c r="I32" i="1664" s="1"/>
  <c r="I4" i="1671"/>
  <c r="I4" i="1668"/>
  <c r="I4" i="1669"/>
  <c r="I4" i="1666"/>
  <c r="I17" i="1666" s="1"/>
  <c r="I4" i="1667"/>
  <c r="I4" i="1664"/>
  <c r="I4" i="1665"/>
  <c r="I17" i="1665" s="1"/>
  <c r="I4" i="1488"/>
  <c r="I4" i="1489"/>
  <c r="I4" i="1487"/>
  <c r="H17" i="258"/>
  <c r="Q12" i="3"/>
  <c r="Q15" i="3"/>
  <c r="Q13" i="3"/>
  <c r="Q14" i="3"/>
  <c r="J10" i="3"/>
  <c r="S10" i="3"/>
  <c r="T10" i="3"/>
  <c r="P10" i="3"/>
  <c r="Q10" i="3"/>
  <c r="P9" i="3"/>
  <c r="T9" i="3"/>
  <c r="S9" i="3"/>
  <c r="Q9" i="3"/>
  <c r="J9" i="3"/>
  <c r="T8" i="3"/>
  <c r="S8" i="3"/>
  <c r="J8" i="3"/>
  <c r="Q8" i="3"/>
  <c r="P8" i="3"/>
  <c r="T7" i="3"/>
  <c r="S7" i="3"/>
  <c r="Q7" i="3"/>
  <c r="P7" i="3"/>
  <c r="J7" i="3"/>
  <c r="L6" i="3"/>
  <c r="S6" i="3"/>
  <c r="J6" i="3"/>
  <c r="K6" i="3"/>
  <c r="P6" i="3"/>
  <c r="T6" i="3"/>
  <c r="Q6" i="3"/>
  <c r="Q11" i="3"/>
  <c r="I15" i="1665" l="1"/>
  <c r="I16" i="1665"/>
  <c r="I13" i="1665"/>
  <c r="I14" i="1665"/>
  <c r="I11" i="1665"/>
  <c r="I12" i="1665"/>
  <c r="I9" i="1665"/>
  <c r="I10" i="1665"/>
  <c r="I19" i="1906"/>
  <c r="I20" i="1906" s="1"/>
  <c r="H16" i="1672"/>
  <c r="I16" i="1672" s="1"/>
  <c r="U8" i="1672"/>
  <c r="V8" i="1672"/>
  <c r="I15" i="1666"/>
  <c r="I16" i="1666"/>
  <c r="I13" i="1666"/>
  <c r="I14" i="1666"/>
  <c r="I11" i="1666"/>
  <c r="I12" i="1666"/>
  <c r="I9" i="1666"/>
  <c r="I10" i="1666"/>
  <c r="I13" i="1664"/>
  <c r="I14" i="1664"/>
  <c r="I11" i="1664"/>
  <c r="I12" i="1664"/>
  <c r="I9" i="1664"/>
  <c r="I10" i="1664"/>
  <c r="I15" i="1682"/>
  <c r="I16" i="1682"/>
  <c r="I15" i="1675"/>
  <c r="I11" i="1675"/>
  <c r="I14" i="1675"/>
  <c r="I10" i="1675"/>
  <c r="I17" i="1675"/>
  <c r="I13" i="1675"/>
  <c r="I9" i="1675"/>
  <c r="I16" i="1675"/>
  <c r="I12" i="1675"/>
  <c r="I13" i="1682"/>
  <c r="I14" i="1682"/>
  <c r="I11" i="1682"/>
  <c r="I12" i="1682"/>
  <c r="I9" i="1682"/>
  <c r="I10" i="1682"/>
  <c r="H24" i="1672"/>
  <c r="H20" i="1672"/>
  <c r="H25" i="1672"/>
  <c r="H19" i="1672"/>
  <c r="H18" i="1672"/>
  <c r="H23" i="1672"/>
  <c r="H22" i="1672"/>
  <c r="H21" i="1672"/>
  <c r="H17" i="1672"/>
  <c r="I17" i="1672" s="1"/>
  <c r="D14" i="1672"/>
  <c r="D13" i="1672"/>
  <c r="E14" i="1672"/>
  <c r="H12" i="351"/>
  <c r="H10" i="351"/>
  <c r="H9" i="351"/>
  <c r="H11" i="351"/>
  <c r="H8" i="351"/>
  <c r="C6" i="351"/>
  <c r="D6" i="351" s="1"/>
  <c r="N6" i="351" s="1"/>
  <c r="C5" i="351"/>
  <c r="D5" i="351" s="1"/>
  <c r="C7" i="351"/>
  <c r="D7" i="351" s="1"/>
  <c r="N7" i="351" s="1"/>
  <c r="C4" i="351"/>
  <c r="D4" i="351" s="1"/>
  <c r="N4" i="351" s="1"/>
  <c r="H10" i="258"/>
  <c r="H11" i="258"/>
  <c r="H12" i="258"/>
  <c r="H13" i="258"/>
  <c r="H14" i="258"/>
  <c r="C3" i="351"/>
  <c r="H16" i="258"/>
  <c r="H15" i="258"/>
  <c r="L3" i="3"/>
  <c r="K3" i="3"/>
  <c r="J3" i="3"/>
  <c r="C6" i="258"/>
  <c r="C9" i="258"/>
  <c r="C8" i="258"/>
  <c r="C7" i="258"/>
  <c r="C5" i="258"/>
  <c r="I19" i="1665" l="1"/>
  <c r="I20" i="1665" s="1"/>
  <c r="G16" i="1672"/>
  <c r="G44" i="1906"/>
  <c r="E44" i="1906"/>
  <c r="I48" i="1906"/>
  <c r="V17" i="1672"/>
  <c r="V21" i="1672"/>
  <c r="V25" i="1672"/>
  <c r="V18" i="1672"/>
  <c r="V22" i="1672"/>
  <c r="V19" i="1672"/>
  <c r="V23" i="1672"/>
  <c r="V16" i="1672"/>
  <c r="V20" i="1672"/>
  <c r="V24" i="1672"/>
  <c r="U18" i="1672"/>
  <c r="U22" i="1672"/>
  <c r="U17" i="1672"/>
  <c r="U19" i="1672"/>
  <c r="U23" i="1672"/>
  <c r="U16" i="1672"/>
  <c r="U20" i="1672"/>
  <c r="U24" i="1672"/>
  <c r="U21" i="1672"/>
  <c r="U25" i="1672"/>
  <c r="I19" i="1666"/>
  <c r="I20" i="1666" s="1"/>
  <c r="I19" i="1664"/>
  <c r="I20" i="1664" s="1"/>
  <c r="I19" i="1675"/>
  <c r="I20" i="1675" s="1"/>
  <c r="I19" i="1682"/>
  <c r="I20" i="1682" s="1"/>
  <c r="E44" i="1682" s="1"/>
  <c r="G17" i="1672"/>
  <c r="H26" i="1672"/>
  <c r="H27" i="1672" s="1"/>
  <c r="H29" i="1672" s="1"/>
  <c r="I21" i="1672"/>
  <c r="G21" i="1672"/>
  <c r="I19" i="1672"/>
  <c r="G19" i="1672"/>
  <c r="I23" i="1672"/>
  <c r="G23" i="1672"/>
  <c r="I22" i="1672"/>
  <c r="G22" i="1672"/>
  <c r="I25" i="1672"/>
  <c r="G25" i="1672"/>
  <c r="G20" i="1672"/>
  <c r="I20" i="1672"/>
  <c r="I18" i="1672"/>
  <c r="G18" i="1672"/>
  <c r="I24" i="1672"/>
  <c r="G24" i="1672"/>
  <c r="A99" i="351"/>
  <c r="N5" i="351"/>
  <c r="A115" i="351"/>
  <c r="A111" i="351"/>
  <c r="A106" i="351"/>
  <c r="A103" i="351"/>
  <c r="A105" i="351"/>
  <c r="A102" i="351"/>
  <c r="A96" i="351"/>
  <c r="A108" i="351"/>
  <c r="A95" i="351"/>
  <c r="A107" i="351"/>
  <c r="A113" i="351"/>
  <c r="A114" i="351"/>
  <c r="A112" i="351"/>
  <c r="M4" i="351"/>
  <c r="J4" i="351"/>
  <c r="G4" i="351"/>
  <c r="H4" i="351"/>
  <c r="K4" i="351"/>
  <c r="J7" i="351"/>
  <c r="G7" i="351"/>
  <c r="H7" i="351"/>
  <c r="K7" i="351"/>
  <c r="M7" i="351"/>
  <c r="H5" i="351"/>
  <c r="K5" i="351"/>
  <c r="J5" i="351"/>
  <c r="M5" i="351"/>
  <c r="G5" i="351"/>
  <c r="G6" i="351"/>
  <c r="K6" i="351"/>
  <c r="H6" i="351"/>
  <c r="M6" i="351"/>
  <c r="J6" i="351"/>
  <c r="D3" i="351"/>
  <c r="D9" i="258"/>
  <c r="A68" i="258" s="1"/>
  <c r="D6" i="258"/>
  <c r="A90" i="258" s="1"/>
  <c r="D5" i="258"/>
  <c r="A76" i="258" s="1"/>
  <c r="D7" i="258"/>
  <c r="D8" i="258"/>
  <c r="A72" i="258" s="1"/>
  <c r="A44" i="351"/>
  <c r="A59" i="351"/>
  <c r="A49" i="351"/>
  <c r="A34" i="351"/>
  <c r="A62" i="351"/>
  <c r="A39" i="351"/>
  <c r="A28" i="351"/>
  <c r="A37" i="351"/>
  <c r="A46" i="351"/>
  <c r="A45" i="351"/>
  <c r="A19" i="351"/>
  <c r="A20" i="351"/>
  <c r="A41" i="351"/>
  <c r="A48" i="351"/>
  <c r="A25" i="351"/>
  <c r="A43" i="351"/>
  <c r="A24" i="351"/>
  <c r="A50" i="351"/>
  <c r="A38" i="351"/>
  <c r="A15" i="351"/>
  <c r="A35" i="351"/>
  <c r="A55" i="351"/>
  <c r="A51" i="351"/>
  <c r="A61" i="351"/>
  <c r="A56" i="351"/>
  <c r="A60" i="351"/>
  <c r="A53" i="351"/>
  <c r="A57" i="351"/>
  <c r="A26" i="351"/>
  <c r="A23" i="351"/>
  <c r="A47" i="351"/>
  <c r="A36" i="351"/>
  <c r="A30" i="351"/>
  <c r="A54" i="258"/>
  <c r="A42" i="351"/>
  <c r="A33" i="351"/>
  <c r="A40" i="351"/>
  <c r="A21" i="351"/>
  <c r="A22" i="351"/>
  <c r="O12" i="3"/>
  <c r="O15" i="3"/>
  <c r="O13" i="3"/>
  <c r="O14" i="3"/>
  <c r="O10" i="3"/>
  <c r="O9" i="3"/>
  <c r="O8" i="3"/>
  <c r="O7" i="3"/>
  <c r="O6" i="3"/>
  <c r="O11" i="3"/>
  <c r="G44" i="1665" l="1"/>
  <c r="I48" i="1665"/>
  <c r="E44" i="1665"/>
  <c r="Y18" i="1672"/>
  <c r="F18" i="1672" s="1"/>
  <c r="Y21" i="1672"/>
  <c r="F21" i="1672" s="1"/>
  <c r="Y16" i="1672"/>
  <c r="F16" i="1672" s="1"/>
  <c r="Y23" i="1672"/>
  <c r="F23" i="1672" s="1"/>
  <c r="Y25" i="1672"/>
  <c r="F25" i="1672" s="1"/>
  <c r="Y24" i="1672"/>
  <c r="F24" i="1672" s="1"/>
  <c r="Y19" i="1672"/>
  <c r="F19" i="1672" s="1"/>
  <c r="Y20" i="1672"/>
  <c r="F20" i="1672" s="1"/>
  <c r="Y22" i="1672"/>
  <c r="F22" i="1672" s="1"/>
  <c r="Y17" i="1672"/>
  <c r="F17" i="1672" s="1"/>
  <c r="I48" i="1666"/>
  <c r="E44" i="1666"/>
  <c r="G44" i="1666"/>
  <c r="I48" i="1664"/>
  <c r="G44" i="1664"/>
  <c r="E44" i="1664"/>
  <c r="G44" i="1675"/>
  <c r="E44" i="1675"/>
  <c r="I48" i="1675"/>
  <c r="G44" i="1682"/>
  <c r="I48" i="1682"/>
  <c r="A110" i="351"/>
  <c r="N3" i="351"/>
  <c r="A32" i="351"/>
  <c r="A62" i="258"/>
  <c r="A94" i="258"/>
  <c r="A69" i="258"/>
  <c r="A67" i="258"/>
  <c r="A83" i="258"/>
  <c r="A105" i="258"/>
  <c r="A16" i="351"/>
  <c r="A31" i="351"/>
  <c r="A91" i="258"/>
  <c r="A85" i="258"/>
  <c r="A73" i="258"/>
  <c r="A84" i="258"/>
  <c r="A121" i="258"/>
  <c r="A81" i="258"/>
  <c r="A29" i="351"/>
  <c r="A27" i="351"/>
  <c r="A12" i="351"/>
  <c r="A120" i="351"/>
  <c r="A109" i="351"/>
  <c r="A122" i="351"/>
  <c r="A116" i="351"/>
  <c r="A117" i="351"/>
  <c r="A119" i="351"/>
  <c r="A7" i="351"/>
  <c r="A8" i="351"/>
  <c r="A78" i="258"/>
  <c r="A71" i="258"/>
  <c r="A80" i="258"/>
  <c r="A65" i="258"/>
  <c r="A18" i="351"/>
  <c r="A80" i="351"/>
  <c r="A81" i="351"/>
  <c r="A54" i="351"/>
  <c r="G3" i="351"/>
  <c r="K3" i="351"/>
  <c r="M3" i="351"/>
  <c r="O122" i="351" s="1"/>
  <c r="A117" i="258"/>
  <c r="A102" i="258"/>
  <c r="A119" i="258"/>
  <c r="A104" i="258"/>
  <c r="A118" i="258"/>
  <c r="A103" i="258"/>
  <c r="A116" i="258"/>
  <c r="A101" i="258"/>
  <c r="A110" i="258"/>
  <c r="A109" i="258"/>
  <c r="A98" i="258"/>
  <c r="A112" i="258"/>
  <c r="A97" i="258"/>
  <c r="A111" i="258"/>
  <c r="A99" i="258"/>
  <c r="A113" i="258"/>
  <c r="A96" i="258"/>
  <c r="A95" i="258"/>
  <c r="A17" i="351"/>
  <c r="H3" i="351"/>
  <c r="J3" i="351"/>
  <c r="A72" i="351"/>
  <c r="A121" i="351"/>
  <c r="A52" i="351"/>
  <c r="A14" i="351"/>
  <c r="A118" i="351"/>
  <c r="A3" i="351"/>
  <c r="A4" i="351"/>
  <c r="A58" i="351"/>
  <c r="A6" i="351"/>
  <c r="A10" i="351"/>
  <c r="A13" i="351"/>
  <c r="A9" i="351"/>
  <c r="A122" i="258"/>
  <c r="A120" i="258"/>
  <c r="G8" i="258"/>
  <c r="K8" i="258"/>
  <c r="H8" i="258"/>
  <c r="J8" i="258"/>
  <c r="J7" i="258"/>
  <c r="G7" i="258"/>
  <c r="K7" i="258"/>
  <c r="H7" i="258"/>
  <c r="H5" i="258"/>
  <c r="J5" i="258"/>
  <c r="G5" i="258"/>
  <c r="K5" i="258"/>
  <c r="J6" i="258"/>
  <c r="G6" i="258"/>
  <c r="K6" i="258"/>
  <c r="H6" i="258"/>
  <c r="J9" i="258"/>
  <c r="K9" i="258"/>
  <c r="G9" i="258"/>
  <c r="H9" i="258"/>
  <c r="A123" i="258"/>
  <c r="A124" i="258"/>
  <c r="A5" i="351"/>
  <c r="A11" i="351"/>
  <c r="A52" i="258"/>
  <c r="A50" i="258"/>
  <c r="A53" i="258"/>
  <c r="A51" i="258"/>
  <c r="A13" i="258"/>
  <c r="A23" i="258"/>
  <c r="A10" i="258"/>
  <c r="A42" i="258"/>
  <c r="A6" i="258"/>
  <c r="A36" i="258"/>
  <c r="A22" i="258"/>
  <c r="A47" i="258"/>
  <c r="A27" i="258"/>
  <c r="A40" i="258"/>
  <c r="A39" i="258"/>
  <c r="A5" i="258"/>
  <c r="A7" i="258"/>
  <c r="A25" i="258"/>
  <c r="A20" i="258"/>
  <c r="A19" i="258"/>
  <c r="A41" i="258"/>
  <c r="A21" i="258"/>
  <c r="A33" i="258"/>
  <c r="A24" i="258"/>
  <c r="A43" i="258"/>
  <c r="A26" i="258"/>
  <c r="A14" i="258"/>
  <c r="A12" i="258"/>
  <c r="A28" i="258"/>
  <c r="A17" i="258"/>
  <c r="A31" i="258"/>
  <c r="A46" i="258"/>
  <c r="A35" i="258"/>
  <c r="A11" i="258"/>
  <c r="A16" i="258"/>
  <c r="A55" i="258"/>
  <c r="A59" i="258"/>
  <c r="A64" i="258"/>
  <c r="A63" i="258"/>
  <c r="A57" i="258"/>
  <c r="A56" i="258"/>
  <c r="A61" i="258"/>
  <c r="A58" i="258"/>
  <c r="A60" i="258"/>
  <c r="A38" i="258"/>
  <c r="A9" i="258"/>
  <c r="A15" i="258"/>
  <c r="A8" i="258"/>
  <c r="A37" i="258"/>
  <c r="A45" i="258"/>
  <c r="A32" i="258"/>
  <c r="A44" i="258"/>
  <c r="A34" i="258"/>
  <c r="A48" i="258"/>
  <c r="A30" i="258"/>
  <c r="A29" i="258"/>
  <c r="A18" i="258"/>
  <c r="A49" i="258"/>
  <c r="F26" i="1672" l="1"/>
  <c r="F27" i="1672" s="1"/>
  <c r="F29" i="1672" s="1"/>
  <c r="P122" i="351"/>
  <c r="O120" i="351"/>
  <c r="P120" i="351" s="1"/>
  <c r="O121" i="351"/>
  <c r="O118" i="351"/>
  <c r="P118" i="351" s="1"/>
  <c r="O119" i="351"/>
  <c r="O116" i="351"/>
  <c r="O117" i="351"/>
  <c r="O114" i="351"/>
  <c r="P114" i="351" s="1"/>
  <c r="O115" i="351"/>
  <c r="O112" i="351"/>
  <c r="O113" i="351"/>
  <c r="O110" i="351"/>
  <c r="P110" i="351" s="1"/>
  <c r="O111" i="351"/>
  <c r="O108" i="351"/>
  <c r="P108" i="351" s="1"/>
  <c r="O109" i="351"/>
  <c r="O106" i="351"/>
  <c r="O107" i="351"/>
  <c r="O104" i="351"/>
  <c r="O105" i="351"/>
  <c r="O102" i="351"/>
  <c r="O103" i="351"/>
  <c r="O100" i="351"/>
  <c r="P100" i="351" s="1"/>
  <c r="O101" i="351"/>
  <c r="O98" i="351"/>
  <c r="O99" i="351"/>
  <c r="O96" i="351"/>
  <c r="P96" i="351" s="1"/>
  <c r="O97" i="351"/>
  <c r="O94" i="351"/>
  <c r="P94" i="351" s="1"/>
  <c r="O95" i="351"/>
  <c r="O92" i="351"/>
  <c r="P92" i="351" s="1"/>
  <c r="O93" i="351"/>
  <c r="O90" i="351"/>
  <c r="P90" i="351" s="1"/>
  <c r="O91" i="351"/>
  <c r="O88" i="351"/>
  <c r="O89" i="351"/>
  <c r="O86" i="351"/>
  <c r="O87" i="351"/>
  <c r="O84" i="351"/>
  <c r="P84" i="351" s="1"/>
  <c r="O85" i="351"/>
  <c r="O82" i="351"/>
  <c r="O83" i="351"/>
  <c r="O80" i="351"/>
  <c r="O81" i="351"/>
  <c r="O78" i="351"/>
  <c r="P78" i="351" s="1"/>
  <c r="O79" i="351"/>
  <c r="O76" i="351"/>
  <c r="P76" i="351" s="1"/>
  <c r="O77" i="351"/>
  <c r="O74" i="351"/>
  <c r="P74" i="351" s="1"/>
  <c r="O75" i="351"/>
  <c r="O72" i="351"/>
  <c r="P72" i="351" s="1"/>
  <c r="O73" i="351"/>
  <c r="O70" i="351"/>
  <c r="O71" i="351"/>
  <c r="O68" i="351"/>
  <c r="P68" i="351" s="1"/>
  <c r="O69" i="351"/>
  <c r="O66" i="351"/>
  <c r="O67" i="351"/>
  <c r="O64" i="351"/>
  <c r="P64" i="351" s="1"/>
  <c r="O65" i="351"/>
  <c r="O62" i="351"/>
  <c r="P62" i="351" s="1"/>
  <c r="O63" i="351"/>
  <c r="O60" i="351"/>
  <c r="P60" i="351" s="1"/>
  <c r="O61" i="351"/>
  <c r="O58" i="351"/>
  <c r="P58" i="351" s="1"/>
  <c r="O59" i="351"/>
  <c r="O56" i="351"/>
  <c r="P56" i="351" s="1"/>
  <c r="O57" i="351"/>
  <c r="O54" i="351"/>
  <c r="P54" i="351" s="1"/>
  <c r="O55" i="351"/>
  <c r="O52" i="351"/>
  <c r="O53" i="351"/>
  <c r="O50" i="351"/>
  <c r="P50" i="351" s="1"/>
  <c r="O51" i="351"/>
  <c r="O48" i="351"/>
  <c r="P48" i="351" s="1"/>
  <c r="O49" i="351"/>
  <c r="O46" i="351"/>
  <c r="P46" i="351" s="1"/>
  <c r="O47" i="351"/>
  <c r="F46" i="351"/>
  <c r="Q46" i="351" s="1"/>
  <c r="I46" i="351"/>
  <c r="O44" i="351"/>
  <c r="O45" i="351"/>
  <c r="O42" i="351"/>
  <c r="P42" i="351" s="1"/>
  <c r="O43" i="351"/>
  <c r="O40" i="351"/>
  <c r="O41" i="351"/>
  <c r="O38" i="351"/>
  <c r="O39" i="351"/>
  <c r="O36" i="351"/>
  <c r="P36" i="351" s="1"/>
  <c r="O37" i="351"/>
  <c r="O34" i="351"/>
  <c r="P34" i="351" s="1"/>
  <c r="O35" i="351"/>
  <c r="O32" i="351"/>
  <c r="P32" i="351" s="1"/>
  <c r="O33" i="351"/>
  <c r="O30" i="351"/>
  <c r="P30" i="351" s="1"/>
  <c r="O31" i="351"/>
  <c r="O28" i="351"/>
  <c r="P28" i="351" s="1"/>
  <c r="O29" i="351"/>
  <c r="O26" i="351"/>
  <c r="P26" i="351" s="1"/>
  <c r="O27" i="351"/>
  <c r="O24" i="351"/>
  <c r="O25" i="351"/>
  <c r="F24" i="351"/>
  <c r="Q24" i="351" s="1"/>
  <c r="I24" i="351"/>
  <c r="O22" i="351"/>
  <c r="P22" i="351" s="1"/>
  <c r="O23" i="351"/>
  <c r="O20" i="351"/>
  <c r="P20" i="351" s="1"/>
  <c r="O21" i="351"/>
  <c r="O18" i="351"/>
  <c r="P18" i="351" s="1"/>
  <c r="O19" i="351"/>
  <c r="O16" i="351"/>
  <c r="O17" i="351"/>
  <c r="O14" i="351"/>
  <c r="P14" i="351" s="1"/>
  <c r="O15" i="351"/>
  <c r="O10" i="351"/>
  <c r="P10" i="351" s="1"/>
  <c r="O12" i="351"/>
  <c r="O13" i="351"/>
  <c r="P13" i="351" s="1"/>
  <c r="O9" i="351"/>
  <c r="V12" i="3" s="1"/>
  <c r="O7" i="351"/>
  <c r="O11" i="351"/>
  <c r="O8" i="351"/>
  <c r="O5" i="351"/>
  <c r="P5" i="351" s="1"/>
  <c r="O4" i="351"/>
  <c r="O6" i="351"/>
  <c r="V9" i="3" s="1"/>
  <c r="O3" i="351"/>
  <c r="I26" i="258"/>
  <c r="F48" i="258"/>
  <c r="M48" i="258" s="1"/>
  <c r="I48" i="258"/>
  <c r="N12" i="3"/>
  <c r="R12" i="3"/>
  <c r="N15" i="3"/>
  <c r="R15" i="3"/>
  <c r="R13" i="3"/>
  <c r="N13" i="3"/>
  <c r="N14" i="3"/>
  <c r="R14" i="3"/>
  <c r="N10" i="3"/>
  <c r="R10" i="3"/>
  <c r="R9" i="3"/>
  <c r="R8" i="3"/>
  <c r="N8" i="3"/>
  <c r="R7" i="3"/>
  <c r="R6" i="3"/>
  <c r="R11" i="3"/>
  <c r="N11" i="3"/>
  <c r="I44" i="258" l="1"/>
  <c r="I46" i="258"/>
  <c r="I74" i="258"/>
  <c r="I24" i="258"/>
  <c r="I30" i="258"/>
  <c r="I104" i="258"/>
  <c r="I106" i="258"/>
  <c r="I100" i="258"/>
  <c r="I102" i="258"/>
  <c r="I22" i="258"/>
  <c r="I28" i="258"/>
  <c r="F28" i="258"/>
  <c r="M28" i="258" s="1"/>
  <c r="I96" i="258"/>
  <c r="I98" i="351"/>
  <c r="F98" i="351"/>
  <c r="Q98" i="351" s="1"/>
  <c r="I40" i="258"/>
  <c r="I42" i="258"/>
  <c r="I116" i="258"/>
  <c r="I38" i="258"/>
  <c r="I56" i="258"/>
  <c r="I58" i="258"/>
  <c r="I60" i="258"/>
  <c r="I62" i="258"/>
  <c r="I76" i="258"/>
  <c r="I86" i="258"/>
  <c r="I88" i="258"/>
  <c r="I90" i="258"/>
  <c r="I110" i="258"/>
  <c r="I112" i="258"/>
  <c r="I114" i="258"/>
  <c r="I118" i="258"/>
  <c r="I120" i="258"/>
  <c r="I50" i="258"/>
  <c r="I72" i="258"/>
  <c r="I70" i="258"/>
  <c r="I32" i="258"/>
  <c r="I34" i="258"/>
  <c r="I36" i="258"/>
  <c r="I52" i="258"/>
  <c r="I54" i="258"/>
  <c r="I64" i="258"/>
  <c r="I66" i="258"/>
  <c r="I68" i="258"/>
  <c r="I78" i="258"/>
  <c r="F78" i="258"/>
  <c r="M78" i="258" s="1"/>
  <c r="I80" i="258"/>
  <c r="I82" i="258"/>
  <c r="I84" i="258"/>
  <c r="I92" i="258"/>
  <c r="I94" i="258"/>
  <c r="I108" i="258"/>
  <c r="I122" i="258"/>
  <c r="F122" i="258"/>
  <c r="M122" i="258" s="1"/>
  <c r="I124" i="258"/>
  <c r="I122" i="351"/>
  <c r="F122" i="351"/>
  <c r="Q122" i="351" s="1"/>
  <c r="I121" i="351"/>
  <c r="F121" i="351"/>
  <c r="Q121" i="351" s="1"/>
  <c r="P121" i="351"/>
  <c r="I120" i="351"/>
  <c r="F120" i="351"/>
  <c r="Q120" i="351" s="1"/>
  <c r="I119" i="351"/>
  <c r="F119" i="351"/>
  <c r="Q119" i="351" s="1"/>
  <c r="P119" i="351"/>
  <c r="I118" i="351"/>
  <c r="F118" i="351"/>
  <c r="Q118" i="351" s="1"/>
  <c r="P116" i="351"/>
  <c r="I117" i="351"/>
  <c r="F117" i="351"/>
  <c r="Q117" i="351" s="1"/>
  <c r="P117" i="351"/>
  <c r="I116" i="351"/>
  <c r="I115" i="351"/>
  <c r="F115" i="351"/>
  <c r="Q115" i="351" s="1"/>
  <c r="P115" i="351"/>
  <c r="I114" i="351"/>
  <c r="F114" i="351"/>
  <c r="Q114" i="351" s="1"/>
  <c r="P112" i="351"/>
  <c r="I113" i="351"/>
  <c r="F113" i="351"/>
  <c r="Q113" i="351" s="1"/>
  <c r="P113" i="351"/>
  <c r="I112" i="351"/>
  <c r="I111" i="351"/>
  <c r="F111" i="351"/>
  <c r="Q111" i="351" s="1"/>
  <c r="P111" i="351"/>
  <c r="I110" i="351"/>
  <c r="F110" i="351"/>
  <c r="Q110" i="351" s="1"/>
  <c r="I109" i="351"/>
  <c r="F109" i="351"/>
  <c r="Q109" i="351" s="1"/>
  <c r="P109" i="351"/>
  <c r="P106" i="351"/>
  <c r="I108" i="351"/>
  <c r="I107" i="351"/>
  <c r="F107" i="351"/>
  <c r="Q107" i="351" s="1"/>
  <c r="P107" i="351"/>
  <c r="I106" i="351"/>
  <c r="P104" i="351"/>
  <c r="I105" i="351"/>
  <c r="P105" i="351"/>
  <c r="I104" i="351"/>
  <c r="I103" i="351"/>
  <c r="P102" i="351"/>
  <c r="P103" i="351"/>
  <c r="I102" i="351"/>
  <c r="I101" i="351"/>
  <c r="F101" i="351"/>
  <c r="Q101" i="351" s="1"/>
  <c r="P101" i="351"/>
  <c r="I100" i="351"/>
  <c r="F100" i="351"/>
  <c r="Q100" i="351" s="1"/>
  <c r="I99" i="351"/>
  <c r="P98" i="351"/>
  <c r="P99" i="351"/>
  <c r="I97" i="351"/>
  <c r="F97" i="351"/>
  <c r="Q97" i="351" s="1"/>
  <c r="P97" i="351"/>
  <c r="I96" i="351"/>
  <c r="F96" i="351"/>
  <c r="Q96" i="351" s="1"/>
  <c r="I95" i="351"/>
  <c r="P95" i="351"/>
  <c r="I94" i="351"/>
  <c r="I93" i="351"/>
  <c r="F93" i="351"/>
  <c r="Q93" i="351" s="1"/>
  <c r="P93" i="351"/>
  <c r="I92" i="351"/>
  <c r="F92" i="351"/>
  <c r="Q92" i="351" s="1"/>
  <c r="I91" i="351"/>
  <c r="F91" i="351"/>
  <c r="Q91" i="351" s="1"/>
  <c r="P91" i="351"/>
  <c r="I90" i="351"/>
  <c r="F90" i="351"/>
  <c r="Q90" i="351" s="1"/>
  <c r="I89" i="351"/>
  <c r="P88" i="351"/>
  <c r="P89" i="351"/>
  <c r="P86" i="351"/>
  <c r="I88" i="351"/>
  <c r="F88" i="351"/>
  <c r="Q88" i="351" s="1"/>
  <c r="I87" i="351"/>
  <c r="F87" i="351"/>
  <c r="Q87" i="351" s="1"/>
  <c r="P87" i="351"/>
  <c r="I86" i="351"/>
  <c r="I85" i="351"/>
  <c r="F85" i="351"/>
  <c r="Q85" i="351" s="1"/>
  <c r="P85" i="351"/>
  <c r="I84" i="351"/>
  <c r="F84" i="351"/>
  <c r="Q84" i="351" s="1"/>
  <c r="P82" i="351"/>
  <c r="I83" i="351"/>
  <c r="F83" i="351"/>
  <c r="Q83" i="351" s="1"/>
  <c r="P83" i="351"/>
  <c r="I82" i="351"/>
  <c r="P80" i="351"/>
  <c r="I81" i="351"/>
  <c r="P81" i="351"/>
  <c r="I80" i="351"/>
  <c r="F80" i="351"/>
  <c r="Q80" i="351" s="1"/>
  <c r="I79" i="351"/>
  <c r="F79" i="351"/>
  <c r="Q79" i="351" s="1"/>
  <c r="P79" i="351"/>
  <c r="I78" i="351"/>
  <c r="F78" i="351"/>
  <c r="Q78" i="351" s="1"/>
  <c r="I77" i="351"/>
  <c r="P77" i="351"/>
  <c r="I76" i="351"/>
  <c r="F76" i="351"/>
  <c r="Q76" i="351" s="1"/>
  <c r="I75" i="351"/>
  <c r="F75" i="351"/>
  <c r="Q75" i="351" s="1"/>
  <c r="P75" i="351"/>
  <c r="I74" i="351"/>
  <c r="F74" i="351"/>
  <c r="Q74" i="351" s="1"/>
  <c r="I73" i="351"/>
  <c r="P73" i="351"/>
  <c r="I72" i="351"/>
  <c r="F72" i="351"/>
  <c r="Q72" i="351" s="1"/>
  <c r="P70" i="351"/>
  <c r="I71" i="351"/>
  <c r="P71" i="351"/>
  <c r="I70" i="351"/>
  <c r="F70" i="351"/>
  <c r="Q70" i="351" s="1"/>
  <c r="I69" i="351"/>
  <c r="P66" i="351"/>
  <c r="P69" i="351"/>
  <c r="I68" i="351"/>
  <c r="F68" i="351"/>
  <c r="Q68" i="351" s="1"/>
  <c r="I67" i="351"/>
  <c r="P67" i="351"/>
  <c r="I66" i="351"/>
  <c r="I65" i="351"/>
  <c r="P65" i="351"/>
  <c r="I64" i="351"/>
  <c r="F64" i="351"/>
  <c r="Q64" i="351" s="1"/>
  <c r="I63" i="351"/>
  <c r="F63" i="351"/>
  <c r="Q63" i="351" s="1"/>
  <c r="P63" i="351"/>
  <c r="I62" i="351"/>
  <c r="F62" i="351"/>
  <c r="Q62" i="351" s="1"/>
  <c r="I61" i="351"/>
  <c r="F61" i="351"/>
  <c r="Q61" i="351" s="1"/>
  <c r="P61" i="351"/>
  <c r="I60" i="351"/>
  <c r="I59" i="351"/>
  <c r="P59" i="351"/>
  <c r="I58" i="351"/>
  <c r="F58" i="351"/>
  <c r="Q58" i="351" s="1"/>
  <c r="I57" i="351"/>
  <c r="P57" i="351"/>
  <c r="I56" i="351"/>
  <c r="F56" i="351"/>
  <c r="Q56" i="351" s="1"/>
  <c r="I55" i="351"/>
  <c r="P55" i="351"/>
  <c r="I54" i="351"/>
  <c r="P52" i="351"/>
  <c r="I53" i="351"/>
  <c r="F53" i="351"/>
  <c r="Q53" i="351" s="1"/>
  <c r="P53" i="351"/>
  <c r="I52" i="351"/>
  <c r="I51" i="351"/>
  <c r="P51" i="351"/>
  <c r="I50" i="351"/>
  <c r="I49" i="351"/>
  <c r="P49" i="351"/>
  <c r="I48" i="351"/>
  <c r="F48" i="351"/>
  <c r="Q48" i="351" s="1"/>
  <c r="I47" i="351"/>
  <c r="F47" i="351"/>
  <c r="Q47" i="351" s="1"/>
  <c r="P47" i="351"/>
  <c r="P44" i="351"/>
  <c r="I45" i="351"/>
  <c r="F45" i="351"/>
  <c r="Q45" i="351" s="1"/>
  <c r="P45" i="351"/>
  <c r="I44" i="351"/>
  <c r="I43" i="351"/>
  <c r="P43" i="351"/>
  <c r="I42" i="351"/>
  <c r="F42" i="351"/>
  <c r="Q42" i="351" s="1"/>
  <c r="P40" i="351"/>
  <c r="I41" i="351"/>
  <c r="F41" i="351"/>
  <c r="Q41" i="351" s="1"/>
  <c r="P41" i="351"/>
  <c r="I40" i="351"/>
  <c r="P38" i="351"/>
  <c r="I39" i="351"/>
  <c r="F39" i="351"/>
  <c r="Q39" i="351" s="1"/>
  <c r="P39" i="351"/>
  <c r="I38" i="351"/>
  <c r="I37" i="351"/>
  <c r="F37" i="351"/>
  <c r="Q37" i="351" s="1"/>
  <c r="P37" i="351"/>
  <c r="I36" i="351"/>
  <c r="I35" i="351"/>
  <c r="P35" i="351"/>
  <c r="I34" i="351"/>
  <c r="F34" i="351"/>
  <c r="Q34" i="351" s="1"/>
  <c r="I33" i="351"/>
  <c r="P33" i="351"/>
  <c r="I32" i="351"/>
  <c r="I31" i="351"/>
  <c r="F31" i="351"/>
  <c r="Q31" i="351" s="1"/>
  <c r="P31" i="351"/>
  <c r="I30" i="351"/>
  <c r="I29" i="351"/>
  <c r="F29" i="351"/>
  <c r="Q29" i="351" s="1"/>
  <c r="P29" i="351"/>
  <c r="I28" i="351"/>
  <c r="I27" i="351"/>
  <c r="P27" i="351"/>
  <c r="I26" i="351"/>
  <c r="F26" i="351"/>
  <c r="Q26" i="351" s="1"/>
  <c r="I25" i="351"/>
  <c r="P24" i="351"/>
  <c r="P25" i="351"/>
  <c r="I23" i="351"/>
  <c r="P23" i="351"/>
  <c r="I22" i="351"/>
  <c r="F22" i="351"/>
  <c r="Q22" i="351" s="1"/>
  <c r="I21" i="351"/>
  <c r="F21" i="351"/>
  <c r="Q21" i="351" s="1"/>
  <c r="P21" i="351"/>
  <c r="I20" i="351"/>
  <c r="I19" i="351"/>
  <c r="P19" i="351"/>
  <c r="I18" i="351"/>
  <c r="F18" i="351"/>
  <c r="Q18" i="351" s="1"/>
  <c r="I17" i="351"/>
  <c r="I16" i="351"/>
  <c r="F16" i="351"/>
  <c r="Q16" i="351" s="1"/>
  <c r="P16" i="351"/>
  <c r="P17" i="351"/>
  <c r="I15" i="351"/>
  <c r="F15" i="351"/>
  <c r="Q15" i="351" s="1"/>
  <c r="P15" i="351"/>
  <c r="I14" i="351"/>
  <c r="F14" i="351"/>
  <c r="Q14" i="351" s="1"/>
  <c r="F12" i="351"/>
  <c r="Q12" i="351" s="1"/>
  <c r="I12" i="351"/>
  <c r="P12" i="351"/>
  <c r="F10" i="351"/>
  <c r="Q10" i="351" s="1"/>
  <c r="I10" i="351"/>
  <c r="I9" i="351"/>
  <c r="F9" i="351"/>
  <c r="Q9" i="351" s="1"/>
  <c r="P9" i="351"/>
  <c r="I13" i="351"/>
  <c r="V10" i="3"/>
  <c r="P7" i="351"/>
  <c r="F11" i="351"/>
  <c r="Q11" i="351" s="1"/>
  <c r="I11" i="351"/>
  <c r="P11" i="351"/>
  <c r="V14" i="3"/>
  <c r="P8" i="351"/>
  <c r="P4" i="351"/>
  <c r="P6" i="351"/>
  <c r="I6" i="351"/>
  <c r="I5" i="351"/>
  <c r="F5" i="351"/>
  <c r="Q5" i="351" s="1"/>
  <c r="I4" i="351"/>
  <c r="I7" i="351"/>
  <c r="F7" i="351"/>
  <c r="Q7" i="351" s="1"/>
  <c r="F8" i="351"/>
  <c r="Q8" i="351" s="1"/>
  <c r="I8" i="351"/>
  <c r="I9" i="258"/>
  <c r="F9" i="258"/>
  <c r="M9" i="258" s="1"/>
  <c r="I10" i="258"/>
  <c r="F10" i="258"/>
  <c r="M10" i="258" s="1"/>
  <c r="V11" i="3"/>
  <c r="I11" i="258"/>
  <c r="F11" i="258"/>
  <c r="M11" i="258" s="1"/>
  <c r="I12" i="258"/>
  <c r="F12" i="258"/>
  <c r="M12" i="258" s="1"/>
  <c r="V13" i="3"/>
  <c r="I13" i="258"/>
  <c r="F13" i="258"/>
  <c r="M13" i="258" s="1"/>
  <c r="I14" i="258"/>
  <c r="F14" i="258"/>
  <c r="M14" i="258" s="1"/>
  <c r="V15" i="3"/>
  <c r="Z12" i="3"/>
  <c r="Z14" i="3"/>
  <c r="Z13" i="3"/>
  <c r="Z15" i="3"/>
  <c r="I98" i="258"/>
  <c r="V8" i="3"/>
  <c r="I7" i="258"/>
  <c r="F7" i="258"/>
  <c r="M7" i="258" s="1"/>
  <c r="I6" i="258"/>
  <c r="V7" i="3"/>
  <c r="P3" i="351"/>
  <c r="V6" i="3"/>
  <c r="I3" i="351"/>
  <c r="I5" i="258"/>
  <c r="F26" i="258"/>
  <c r="M26" i="258" s="1"/>
  <c r="I27" i="258"/>
  <c r="I41" i="258"/>
  <c r="I55" i="258"/>
  <c r="I17" i="258"/>
  <c r="I23" i="258"/>
  <c r="F24" i="258"/>
  <c r="M24" i="258" s="1"/>
  <c r="I25" i="258"/>
  <c r="I29" i="258"/>
  <c r="F31" i="258"/>
  <c r="M31" i="258" s="1"/>
  <c r="I31" i="258"/>
  <c r="I43" i="258"/>
  <c r="I51" i="258"/>
  <c r="I53" i="258"/>
  <c r="F124" i="258"/>
  <c r="M124" i="258" s="1"/>
  <c r="I59" i="258"/>
  <c r="F60" i="258"/>
  <c r="M60" i="258" s="1"/>
  <c r="I61" i="258"/>
  <c r="I63" i="258"/>
  <c r="F64" i="258"/>
  <c r="M64" i="258" s="1"/>
  <c r="I65" i="258"/>
  <c r="F66" i="258"/>
  <c r="M66" i="258" s="1"/>
  <c r="I67" i="258"/>
  <c r="I69" i="258"/>
  <c r="F70" i="258"/>
  <c r="M70" i="258" s="1"/>
  <c r="I71" i="258"/>
  <c r="F72" i="258"/>
  <c r="M72" i="258" s="1"/>
  <c r="I73" i="258"/>
  <c r="F74" i="258"/>
  <c r="M74" i="258" s="1"/>
  <c r="I75" i="258"/>
  <c r="F76" i="258"/>
  <c r="M76" i="258" s="1"/>
  <c r="I77" i="258"/>
  <c r="I79" i="258"/>
  <c r="F80" i="258"/>
  <c r="M80" i="258" s="1"/>
  <c r="I81" i="258"/>
  <c r="F82" i="258"/>
  <c r="M82" i="258" s="1"/>
  <c r="I83" i="258"/>
  <c r="I85" i="258"/>
  <c r="F86" i="258"/>
  <c r="M86" i="258" s="1"/>
  <c r="I87" i="258"/>
  <c r="I89" i="258"/>
  <c r="F90" i="258"/>
  <c r="M90" i="258" s="1"/>
  <c r="I91" i="258"/>
  <c r="F92" i="258"/>
  <c r="M92" i="258" s="1"/>
  <c r="I93" i="258"/>
  <c r="F94" i="258"/>
  <c r="M94" i="258" s="1"/>
  <c r="I95" i="258"/>
  <c r="I97" i="258"/>
  <c r="I99" i="258"/>
  <c r="F100" i="258"/>
  <c r="M100" i="258" s="1"/>
  <c r="I101" i="258"/>
  <c r="F102" i="258"/>
  <c r="M102" i="258" s="1"/>
  <c r="I103" i="258"/>
  <c r="I105" i="258"/>
  <c r="I107" i="258"/>
  <c r="I109" i="258"/>
  <c r="I111" i="258"/>
  <c r="F112" i="258"/>
  <c r="M112" i="258" s="1"/>
  <c r="I113" i="258"/>
  <c r="I115" i="258"/>
  <c r="F116" i="258"/>
  <c r="M116" i="258" s="1"/>
  <c r="I117" i="258"/>
  <c r="I119" i="258"/>
  <c r="F120" i="258"/>
  <c r="M120" i="258" s="1"/>
  <c r="I121" i="258"/>
  <c r="F123" i="258"/>
  <c r="M123" i="258" s="1"/>
  <c r="I123" i="258"/>
  <c r="F58" i="258"/>
  <c r="M58" i="258" s="1"/>
  <c r="I57" i="258"/>
  <c r="F50" i="258"/>
  <c r="M50" i="258" s="1"/>
  <c r="F49" i="258"/>
  <c r="M49" i="258" s="1"/>
  <c r="I49" i="258"/>
  <c r="I47" i="258"/>
  <c r="I45" i="258"/>
  <c r="F44" i="258"/>
  <c r="M44" i="258" s="1"/>
  <c r="I39" i="258"/>
  <c r="F39" i="258"/>
  <c r="M39" i="258" s="1"/>
  <c r="I37" i="258"/>
  <c r="F36" i="258"/>
  <c r="M36" i="258" s="1"/>
  <c r="I35" i="258"/>
  <c r="I33" i="258"/>
  <c r="I21" i="258"/>
  <c r="I20" i="258"/>
  <c r="I19" i="258"/>
  <c r="I16" i="258"/>
  <c r="F16" i="258"/>
  <c r="M16" i="258" s="1"/>
  <c r="I18" i="258"/>
  <c r="I15" i="258"/>
  <c r="I8" i="258"/>
  <c r="N9" i="3"/>
  <c r="N7" i="3"/>
  <c r="N6" i="3"/>
  <c r="F46" i="258" l="1"/>
  <c r="M46" i="258" s="1"/>
  <c r="F30" i="258"/>
  <c r="M30" i="258" s="1"/>
  <c r="F104" i="258"/>
  <c r="M104" i="258" s="1"/>
  <c r="F106" i="258"/>
  <c r="M106" i="258" s="1"/>
  <c r="F21" i="258"/>
  <c r="M21" i="258" s="1"/>
  <c r="F22" i="258"/>
  <c r="M22" i="258" s="1"/>
  <c r="F96" i="258"/>
  <c r="M96" i="258" s="1"/>
  <c r="F40" i="258"/>
  <c r="M40" i="258" s="1"/>
  <c r="F42" i="258"/>
  <c r="M42" i="258" s="1"/>
  <c r="F38" i="258"/>
  <c r="M38" i="258" s="1"/>
  <c r="F56" i="258"/>
  <c r="M56" i="258" s="1"/>
  <c r="F62" i="258"/>
  <c r="M62" i="258" s="1"/>
  <c r="F75" i="258"/>
  <c r="M75" i="258" s="1"/>
  <c r="F88" i="258"/>
  <c r="M88" i="258" s="1"/>
  <c r="F110" i="258"/>
  <c r="M110" i="258" s="1"/>
  <c r="F114" i="258"/>
  <c r="M114" i="258" s="1"/>
  <c r="F118" i="258"/>
  <c r="M118" i="258" s="1"/>
  <c r="F32" i="258"/>
  <c r="M32" i="258" s="1"/>
  <c r="F34" i="258"/>
  <c r="M34" i="258" s="1"/>
  <c r="F35" i="258"/>
  <c r="M35" i="258" s="1"/>
  <c r="F52" i="258"/>
  <c r="M52" i="258" s="1"/>
  <c r="F54" i="258"/>
  <c r="M54" i="258" s="1"/>
  <c r="F68" i="258"/>
  <c r="M68" i="258" s="1"/>
  <c r="F84" i="258"/>
  <c r="M84" i="258" s="1"/>
  <c r="F91" i="258"/>
  <c r="M91" i="258" s="1"/>
  <c r="T15" i="351"/>
  <c r="F108" i="258"/>
  <c r="M108" i="258" s="1"/>
  <c r="R122" i="351"/>
  <c r="R121" i="351"/>
  <c r="T118" i="351"/>
  <c r="F116" i="351"/>
  <c r="Q116" i="351" s="1"/>
  <c r="R110" i="351" s="1"/>
  <c r="F112" i="351"/>
  <c r="Q112" i="351" s="1"/>
  <c r="T16" i="351" s="1"/>
  <c r="T111" i="351"/>
  <c r="F108" i="351"/>
  <c r="Q108" i="351" s="1"/>
  <c r="F106" i="351"/>
  <c r="Q106" i="351" s="1"/>
  <c r="R107" i="351" s="1"/>
  <c r="F105" i="351"/>
  <c r="Q105" i="351" s="1"/>
  <c r="F104" i="351"/>
  <c r="Q104" i="351" s="1"/>
  <c r="F103" i="351"/>
  <c r="Q103" i="351" s="1"/>
  <c r="F102" i="351"/>
  <c r="Q102" i="351" s="1"/>
  <c r="F99" i="351"/>
  <c r="Q99" i="351" s="1"/>
  <c r="T98" i="351"/>
  <c r="F95" i="351"/>
  <c r="Q95" i="351" s="1"/>
  <c r="R101" i="351" s="1"/>
  <c r="F94" i="351"/>
  <c r="Q94" i="351" s="1"/>
  <c r="T93" i="351"/>
  <c r="R91" i="351"/>
  <c r="F89" i="351"/>
  <c r="Q89" i="351" s="1"/>
  <c r="F86" i="351"/>
  <c r="Q86" i="351" s="1"/>
  <c r="F82" i="351"/>
  <c r="Q82" i="351" s="1"/>
  <c r="T91" i="351" s="1"/>
  <c r="F81" i="351"/>
  <c r="Q81" i="351" s="1"/>
  <c r="F77" i="351"/>
  <c r="Q77" i="351" s="1"/>
  <c r="T76" i="351"/>
  <c r="F73" i="351"/>
  <c r="Q73" i="351" s="1"/>
  <c r="F71" i="351"/>
  <c r="Q71" i="351" s="1"/>
  <c r="F69" i="351"/>
  <c r="Q69" i="351" s="1"/>
  <c r="F67" i="351"/>
  <c r="Q67" i="351" s="1"/>
  <c r="F66" i="351"/>
  <c r="Q66" i="351" s="1"/>
  <c r="R79" i="351" s="1"/>
  <c r="F65" i="351"/>
  <c r="Q65" i="351" s="1"/>
  <c r="R46" i="351" s="1"/>
  <c r="F60" i="351"/>
  <c r="Q60" i="351" s="1"/>
  <c r="T85" i="351" s="1"/>
  <c r="F59" i="351"/>
  <c r="Q59" i="351" s="1"/>
  <c r="F57" i="351"/>
  <c r="Q57" i="351" s="1"/>
  <c r="T122" i="351" s="1"/>
  <c r="F55" i="351"/>
  <c r="Q55" i="351" s="1"/>
  <c r="R56" i="351" s="1"/>
  <c r="F54" i="351"/>
  <c r="Q54" i="351" s="1"/>
  <c r="F52" i="351"/>
  <c r="Q52" i="351" s="1"/>
  <c r="F51" i="351"/>
  <c r="Q51" i="351" s="1"/>
  <c r="F50" i="351"/>
  <c r="Q50" i="351" s="1"/>
  <c r="F49" i="351"/>
  <c r="Q49" i="351" s="1"/>
  <c r="F44" i="351"/>
  <c r="Q44" i="351" s="1"/>
  <c r="T119" i="351" s="1"/>
  <c r="R42" i="351"/>
  <c r="F43" i="351"/>
  <c r="Q43" i="351" s="1"/>
  <c r="R47" i="351" s="1"/>
  <c r="T42" i="351"/>
  <c r="F40" i="351"/>
  <c r="Q40" i="351" s="1"/>
  <c r="F38" i="351"/>
  <c r="Q38" i="351" s="1"/>
  <c r="F36" i="351"/>
  <c r="Q36" i="351" s="1"/>
  <c r="R37" i="351" s="1"/>
  <c r="F35" i="351"/>
  <c r="Q35" i="351" s="1"/>
  <c r="R84" i="351" s="1"/>
  <c r="F33" i="351"/>
  <c r="Q33" i="351" s="1"/>
  <c r="F32" i="351"/>
  <c r="Q32" i="351" s="1"/>
  <c r="F30" i="351"/>
  <c r="Q30" i="351" s="1"/>
  <c r="F28" i="351"/>
  <c r="Q28" i="351" s="1"/>
  <c r="F27" i="351"/>
  <c r="Q27" i="351" s="1"/>
  <c r="F25" i="351"/>
  <c r="Q25" i="351" s="1"/>
  <c r="F23" i="351"/>
  <c r="Q23" i="351" s="1"/>
  <c r="R111" i="351" s="1"/>
  <c r="F20" i="351"/>
  <c r="Q20" i="351" s="1"/>
  <c r="T5" i="351" s="1"/>
  <c r="F19" i="351"/>
  <c r="Q19" i="351" s="1"/>
  <c r="F17" i="351"/>
  <c r="Q17" i="351" s="1"/>
  <c r="R16" i="351"/>
  <c r="R9" i="351"/>
  <c r="F15" i="258"/>
  <c r="M15" i="258" s="1"/>
  <c r="F13" i="351"/>
  <c r="Q13" i="351" s="1"/>
  <c r="R118" i="351" s="1"/>
  <c r="R8" i="351"/>
  <c r="F6" i="351"/>
  <c r="Q6" i="351" s="1"/>
  <c r="F4" i="351"/>
  <c r="Q4" i="351" s="1"/>
  <c r="N11" i="258"/>
  <c r="F98" i="258"/>
  <c r="M98" i="258" s="1"/>
  <c r="F6" i="258"/>
  <c r="M6" i="258" s="1"/>
  <c r="F3" i="351"/>
  <c r="Q3" i="351" s="1"/>
  <c r="F5" i="258"/>
  <c r="M5" i="258" s="1"/>
  <c r="F27" i="258"/>
  <c r="M27" i="258" s="1"/>
  <c r="F41" i="258"/>
  <c r="M41" i="258" s="1"/>
  <c r="F55" i="258"/>
  <c r="M55" i="258" s="1"/>
  <c r="F17" i="258"/>
  <c r="M17" i="258" s="1"/>
  <c r="F23" i="258"/>
  <c r="M23" i="258" s="1"/>
  <c r="F25" i="258"/>
  <c r="M25" i="258" s="1"/>
  <c r="F29" i="258"/>
  <c r="M29" i="258" s="1"/>
  <c r="F43" i="258"/>
  <c r="M43" i="258" s="1"/>
  <c r="F51" i="258"/>
  <c r="M51" i="258" s="1"/>
  <c r="F53" i="258"/>
  <c r="M53" i="258" s="1"/>
  <c r="N14" i="258" s="1"/>
  <c r="F59" i="258"/>
  <c r="M59" i="258" s="1"/>
  <c r="F61" i="258"/>
  <c r="M61" i="258" s="1"/>
  <c r="F63" i="258"/>
  <c r="M63" i="258" s="1"/>
  <c r="F65" i="258"/>
  <c r="M65" i="258" s="1"/>
  <c r="F67" i="258"/>
  <c r="M67" i="258" s="1"/>
  <c r="F69" i="258"/>
  <c r="M69" i="258" s="1"/>
  <c r="F71" i="258"/>
  <c r="M71" i="258" s="1"/>
  <c r="F73" i="258"/>
  <c r="M73" i="258" s="1"/>
  <c r="F77" i="258"/>
  <c r="M77" i="258" s="1"/>
  <c r="N78" i="258" s="1"/>
  <c r="F79" i="258"/>
  <c r="M79" i="258" s="1"/>
  <c r="F81" i="258"/>
  <c r="M81" i="258" s="1"/>
  <c r="F83" i="258"/>
  <c r="M83" i="258" s="1"/>
  <c r="F85" i="258"/>
  <c r="M85" i="258" s="1"/>
  <c r="F87" i="258"/>
  <c r="M87" i="258" s="1"/>
  <c r="N76" i="258" s="1"/>
  <c r="F89" i="258"/>
  <c r="M89" i="258" s="1"/>
  <c r="F93" i="258"/>
  <c r="M93" i="258" s="1"/>
  <c r="N94" i="258" s="1"/>
  <c r="F95" i="258"/>
  <c r="M95" i="258" s="1"/>
  <c r="F97" i="258"/>
  <c r="M97" i="258" s="1"/>
  <c r="F99" i="258"/>
  <c r="M99" i="258" s="1"/>
  <c r="F101" i="258"/>
  <c r="M101" i="258" s="1"/>
  <c r="F103" i="258"/>
  <c r="M103" i="258" s="1"/>
  <c r="F105" i="258"/>
  <c r="M105" i="258" s="1"/>
  <c r="F107" i="258"/>
  <c r="M107" i="258" s="1"/>
  <c r="F109" i="258"/>
  <c r="M109" i="258" s="1"/>
  <c r="F111" i="258"/>
  <c r="M111" i="258" s="1"/>
  <c r="F113" i="258"/>
  <c r="M113" i="258" s="1"/>
  <c r="F115" i="258"/>
  <c r="M115" i="258" s="1"/>
  <c r="F117" i="258"/>
  <c r="M117" i="258" s="1"/>
  <c r="F119" i="258"/>
  <c r="M119" i="258" s="1"/>
  <c r="F121" i="258"/>
  <c r="M121" i="258" s="1"/>
  <c r="F57" i="258"/>
  <c r="M57" i="258" s="1"/>
  <c r="F47" i="258"/>
  <c r="M47" i="258" s="1"/>
  <c r="F45" i="258"/>
  <c r="M45" i="258" s="1"/>
  <c r="F37" i="258"/>
  <c r="M37" i="258" s="1"/>
  <c r="F33" i="258"/>
  <c r="M33" i="258" s="1"/>
  <c r="F20" i="258"/>
  <c r="M20" i="258" s="1"/>
  <c r="F19" i="258"/>
  <c r="M19" i="258" s="1"/>
  <c r="F18" i="258"/>
  <c r="M18" i="258" s="1"/>
  <c r="F8" i="258"/>
  <c r="M8" i="258" s="1"/>
  <c r="N44" i="258" l="1"/>
  <c r="N10" i="258"/>
  <c r="N60" i="258"/>
  <c r="N22" i="258"/>
  <c r="T101" i="351"/>
  <c r="T8" i="351"/>
  <c r="R93" i="351"/>
  <c r="R29" i="351"/>
  <c r="R22" i="351"/>
  <c r="N12" i="258"/>
  <c r="N110" i="258"/>
  <c r="N75" i="258"/>
  <c r="T47" i="351"/>
  <c r="T75" i="351"/>
  <c r="N32" i="258"/>
  <c r="T84" i="351"/>
  <c r="R68" i="351"/>
  <c r="R98" i="351"/>
  <c r="R31" i="351"/>
  <c r="R76" i="351"/>
  <c r="T62" i="351"/>
  <c r="R115" i="351"/>
  <c r="T46" i="351"/>
  <c r="T73" i="351"/>
  <c r="T110" i="351"/>
  <c r="T115" i="351"/>
  <c r="N108" i="258"/>
  <c r="T112" i="351"/>
  <c r="T18" i="351"/>
  <c r="T114" i="351"/>
  <c r="T121" i="351"/>
  <c r="T7" i="351"/>
  <c r="R21" i="351"/>
  <c r="T9" i="351"/>
  <c r="T24" i="351"/>
  <c r="T79" i="351"/>
  <c r="R97" i="351"/>
  <c r="R114" i="351"/>
  <c r="R34" i="351"/>
  <c r="T6" i="351"/>
  <c r="T59" i="351"/>
  <c r="T97" i="351"/>
  <c r="R85" i="351"/>
  <c r="R48" i="351"/>
  <c r="T63" i="351"/>
  <c r="R45" i="351"/>
  <c r="R62" i="351"/>
  <c r="T48" i="351"/>
  <c r="T88" i="351"/>
  <c r="R96" i="351"/>
  <c r="R63" i="351"/>
  <c r="T92" i="351"/>
  <c r="R64" i="351"/>
  <c r="T120" i="351"/>
  <c r="T22" i="351"/>
  <c r="R61" i="351"/>
  <c r="R80" i="351"/>
  <c r="R120" i="351"/>
  <c r="T64" i="351"/>
  <c r="R70" i="351"/>
  <c r="T80" i="351"/>
  <c r="R88" i="351"/>
  <c r="R53" i="351"/>
  <c r="R75" i="351"/>
  <c r="T77" i="351"/>
  <c r="R83" i="351"/>
  <c r="R92" i="351"/>
  <c r="R119" i="351"/>
  <c r="T116" i="351"/>
  <c r="R117" i="351"/>
  <c r="T117" i="351"/>
  <c r="R116" i="351"/>
  <c r="R112" i="351"/>
  <c r="R113" i="351"/>
  <c r="T113" i="351"/>
  <c r="T108" i="351"/>
  <c r="R109" i="351"/>
  <c r="T109" i="351"/>
  <c r="R108" i="351"/>
  <c r="T107" i="351"/>
  <c r="R106" i="351"/>
  <c r="T106" i="351"/>
  <c r="R105" i="351"/>
  <c r="R104" i="351"/>
  <c r="T105" i="351"/>
  <c r="T104" i="351"/>
  <c r="T103" i="351"/>
  <c r="R102" i="351"/>
  <c r="R103" i="351"/>
  <c r="T102" i="351"/>
  <c r="R99" i="351"/>
  <c r="R100" i="351"/>
  <c r="T99" i="351"/>
  <c r="T100" i="351"/>
  <c r="T96" i="351"/>
  <c r="R95" i="351"/>
  <c r="R94" i="351"/>
  <c r="T95" i="351"/>
  <c r="T94" i="351"/>
  <c r="T89" i="351"/>
  <c r="R90" i="351"/>
  <c r="T90" i="351"/>
  <c r="R89" i="351"/>
  <c r="R86" i="351"/>
  <c r="R87" i="351"/>
  <c r="T87" i="351"/>
  <c r="T86" i="351"/>
  <c r="T82" i="351"/>
  <c r="T83" i="351"/>
  <c r="R81" i="351"/>
  <c r="R82" i="351"/>
  <c r="T81" i="351"/>
  <c r="T78" i="351"/>
  <c r="R77" i="351"/>
  <c r="R78" i="351"/>
  <c r="R73" i="351"/>
  <c r="R74" i="351"/>
  <c r="T74" i="351"/>
  <c r="T71" i="351"/>
  <c r="R72" i="351"/>
  <c r="T72" i="351"/>
  <c r="R71" i="351"/>
  <c r="R69" i="351"/>
  <c r="T70" i="351"/>
  <c r="T69" i="351"/>
  <c r="T68" i="351"/>
  <c r="R67" i="351"/>
  <c r="T67" i="351"/>
  <c r="T66" i="351"/>
  <c r="R65" i="351"/>
  <c r="R66" i="351"/>
  <c r="T65" i="351"/>
  <c r="T61" i="351"/>
  <c r="T60" i="351"/>
  <c r="R59" i="351"/>
  <c r="R60" i="351"/>
  <c r="R57" i="351"/>
  <c r="R58" i="351"/>
  <c r="T58" i="351"/>
  <c r="T57" i="351"/>
  <c r="T56" i="351"/>
  <c r="R54" i="351"/>
  <c r="R55" i="351"/>
  <c r="T55" i="351"/>
  <c r="T54" i="351"/>
  <c r="T53" i="351"/>
  <c r="R52" i="351"/>
  <c r="T52" i="351"/>
  <c r="R51" i="351"/>
  <c r="T51" i="351"/>
  <c r="T50" i="351"/>
  <c r="T49" i="351"/>
  <c r="R50" i="351"/>
  <c r="R49" i="351"/>
  <c r="T44" i="351"/>
  <c r="T45" i="351"/>
  <c r="R43" i="351"/>
  <c r="R44" i="351"/>
  <c r="T43" i="351"/>
  <c r="R40" i="351"/>
  <c r="R41" i="351"/>
  <c r="T41" i="351"/>
  <c r="T40" i="351"/>
  <c r="R38" i="351"/>
  <c r="R39" i="351"/>
  <c r="T39" i="351"/>
  <c r="T38" i="351"/>
  <c r="T37" i="351"/>
  <c r="R35" i="351"/>
  <c r="R36" i="351"/>
  <c r="T36" i="351"/>
  <c r="T35" i="351"/>
  <c r="T34" i="351"/>
  <c r="T32" i="351"/>
  <c r="R33" i="351"/>
  <c r="T33" i="351"/>
  <c r="R32" i="351"/>
  <c r="T30" i="351"/>
  <c r="R30" i="351"/>
  <c r="T31" i="351"/>
  <c r="T29" i="351"/>
  <c r="T28" i="351"/>
  <c r="R27" i="351"/>
  <c r="R28" i="351"/>
  <c r="T27" i="351"/>
  <c r="R25" i="351"/>
  <c r="R26" i="351"/>
  <c r="T26" i="351"/>
  <c r="T25" i="351"/>
  <c r="T23" i="351"/>
  <c r="R24" i="351"/>
  <c r="R23" i="351"/>
  <c r="T21" i="351"/>
  <c r="R19" i="351"/>
  <c r="R20" i="351"/>
  <c r="T20" i="351"/>
  <c r="T19" i="351"/>
  <c r="R17" i="351"/>
  <c r="R18" i="351"/>
  <c r="T17" i="351"/>
  <c r="R10" i="351"/>
  <c r="R12" i="351"/>
  <c r="T10" i="351"/>
  <c r="T14" i="351"/>
  <c r="T12" i="351"/>
  <c r="R15" i="351"/>
  <c r="R13" i="351"/>
  <c r="R14" i="351"/>
  <c r="T13" i="351"/>
  <c r="T11" i="351"/>
  <c r="R7" i="351"/>
  <c r="R11" i="351"/>
  <c r="T4" i="351"/>
  <c r="R6" i="351"/>
  <c r="R4" i="351"/>
  <c r="R5" i="351"/>
  <c r="N39" i="258"/>
  <c r="N28" i="258"/>
  <c r="N50" i="258"/>
  <c r="N46" i="258"/>
  <c r="N9" i="258"/>
  <c r="N100" i="258"/>
  <c r="N91" i="258"/>
  <c r="N7" i="258"/>
  <c r="N13" i="258"/>
  <c r="N82" i="258"/>
  <c r="N123" i="258"/>
  <c r="N16" i="258"/>
  <c r="N35" i="258"/>
  <c r="N48" i="258"/>
  <c r="N56" i="258"/>
  <c r="N40" i="258"/>
  <c r="N98" i="258"/>
  <c r="N52" i="258"/>
  <c r="N64" i="258"/>
  <c r="N122" i="258"/>
  <c r="N31" i="258"/>
  <c r="N5" i="258"/>
  <c r="N6" i="258"/>
  <c r="R3" i="351"/>
  <c r="N27" i="258"/>
  <c r="N25" i="258"/>
  <c r="N68" i="258"/>
  <c r="N66" i="258"/>
  <c r="N26" i="258"/>
  <c r="N55" i="258"/>
  <c r="N41" i="258"/>
  <c r="N42" i="258"/>
  <c r="N43" i="258"/>
  <c r="N30" i="258"/>
  <c r="N29" i="258"/>
  <c r="N54" i="258"/>
  <c r="N53" i="258"/>
  <c r="N24" i="258"/>
  <c r="N23" i="258"/>
  <c r="N51" i="258"/>
  <c r="N96" i="258"/>
  <c r="N84" i="258"/>
  <c r="N74" i="258"/>
  <c r="N120" i="258"/>
  <c r="N118" i="258"/>
  <c r="N92" i="258"/>
  <c r="N116" i="258"/>
  <c r="N72" i="258"/>
  <c r="N36" i="258"/>
  <c r="N88" i="258"/>
  <c r="N112" i="258"/>
  <c r="N104" i="258"/>
  <c r="N86" i="258"/>
  <c r="N124" i="258"/>
  <c r="N38" i="258"/>
  <c r="N90" i="258"/>
  <c r="N114" i="258"/>
  <c r="N106" i="258"/>
  <c r="N70" i="258"/>
  <c r="N62" i="258"/>
  <c r="N21" i="258"/>
  <c r="N102" i="258"/>
  <c r="N49" i="258"/>
  <c r="N105" i="258"/>
  <c r="N119" i="258"/>
  <c r="N59" i="258"/>
  <c r="N95" i="258"/>
  <c r="N67" i="258"/>
  <c r="N103" i="258"/>
  <c r="N77" i="258"/>
  <c r="N69" i="258"/>
  <c r="N71" i="258"/>
  <c r="N111" i="258"/>
  <c r="N121" i="258"/>
  <c r="N61" i="258"/>
  <c r="N97" i="258"/>
  <c r="N89" i="258"/>
  <c r="N107" i="258"/>
  <c r="N113" i="258"/>
  <c r="N87" i="258"/>
  <c r="N101" i="258"/>
  <c r="N109" i="258"/>
  <c r="N65" i="258"/>
  <c r="N117" i="258"/>
  <c r="N99" i="258"/>
  <c r="N115" i="258"/>
  <c r="N85" i="258"/>
  <c r="N83" i="258"/>
  <c r="N73" i="258"/>
  <c r="N80" i="258"/>
  <c r="N79" i="258"/>
  <c r="N93" i="258"/>
  <c r="N63" i="258"/>
  <c r="N81" i="258"/>
  <c r="N57" i="258"/>
  <c r="N58" i="258"/>
  <c r="N47" i="258"/>
  <c r="N37" i="258"/>
  <c r="N45" i="258"/>
  <c r="N33" i="258"/>
  <c r="N34" i="258"/>
  <c r="N19" i="258"/>
  <c r="N20" i="258"/>
  <c r="N18" i="258"/>
  <c r="N17" i="258"/>
  <c r="N8" i="258"/>
  <c r="N15" i="258"/>
  <c r="T3" i="351" l="1"/>
  <c r="Z8" i="3" l="1"/>
  <c r="Z9" i="3"/>
  <c r="Z6" i="3"/>
  <c r="Z11" i="3"/>
  <c r="Z10" i="3"/>
  <c r="Z7" i="3"/>
  <c r="AA10" i="3" l="1"/>
  <c r="AD10" i="3" s="1"/>
  <c r="L46" i="1666" s="1"/>
  <c r="AA11" i="3"/>
  <c r="AD11" i="3" s="1"/>
  <c r="L46" i="1667" s="1"/>
  <c r="AA12" i="3"/>
  <c r="AD12" i="3" s="1"/>
  <c r="L46" i="1668" s="1"/>
  <c r="AA13" i="3"/>
  <c r="AD13" i="3" s="1"/>
  <c r="L46" i="1669" s="1"/>
  <c r="AA15" i="3"/>
  <c r="AD15" i="3" s="1"/>
  <c r="L46" i="1671" s="1"/>
  <c r="AA14" i="3"/>
  <c r="AD14" i="3" s="1"/>
  <c r="L46" i="1906" s="1"/>
  <c r="AA7" i="3"/>
  <c r="AD7" i="3" s="1"/>
  <c r="L46" i="1675" s="1"/>
  <c r="AA9" i="3"/>
  <c r="AD9" i="3" s="1"/>
  <c r="L46" i="1665" s="1"/>
  <c r="AA8" i="3"/>
  <c r="AD8" i="3" s="1"/>
  <c r="L46" i="1664" s="1"/>
  <c r="AA6" i="3"/>
  <c r="AD6" i="3" s="1"/>
  <c r="L46" i="1682" s="1"/>
  <c r="L120" i="351" l="1"/>
  <c r="L119" i="351"/>
  <c r="L116" i="351"/>
  <c r="L115" i="351"/>
  <c r="L114" i="351"/>
  <c r="L113" i="351"/>
  <c r="L111" i="351"/>
  <c r="L108" i="351"/>
  <c r="L107" i="351"/>
  <c r="L106" i="351"/>
  <c r="L105" i="351"/>
  <c r="L102" i="351"/>
  <c r="L99" i="351"/>
  <c r="L98" i="351"/>
  <c r="L93" i="351"/>
  <c r="L92" i="351"/>
  <c r="L90" i="351"/>
  <c r="L89" i="351"/>
  <c r="L88" i="351"/>
  <c r="L82" i="351"/>
  <c r="L79" i="351"/>
  <c r="L77" i="351"/>
  <c r="L76" i="351"/>
  <c r="L74" i="351"/>
  <c r="L73" i="351"/>
  <c r="L71" i="351"/>
  <c r="L70" i="351"/>
  <c r="L69" i="351"/>
  <c r="L67" i="351"/>
  <c r="L66" i="351"/>
  <c r="L65" i="351"/>
  <c r="L64" i="351"/>
  <c r="L63" i="351"/>
  <c r="L62" i="351"/>
  <c r="L60" i="351"/>
  <c r="L59" i="351"/>
  <c r="L54" i="351"/>
  <c r="L53" i="351"/>
  <c r="L51" i="351"/>
  <c r="L50" i="351"/>
  <c r="L49" i="351"/>
  <c r="L48" i="351"/>
  <c r="L46" i="351"/>
  <c r="L41" i="351"/>
  <c r="L39" i="351"/>
  <c r="L38" i="351"/>
  <c r="L36" i="351"/>
  <c r="L35" i="351"/>
  <c r="L34" i="351"/>
  <c r="L32" i="351"/>
  <c r="L31" i="351"/>
  <c r="L30" i="351"/>
  <c r="L28" i="351"/>
  <c r="L24" i="351"/>
  <c r="L18" i="351"/>
  <c r="L15" i="351"/>
  <c r="L14" i="351"/>
  <c r="L13" i="351"/>
  <c r="U6" i="3"/>
  <c r="AB6" i="3" s="1"/>
  <c r="U10" i="3"/>
  <c r="L7" i="351" s="1"/>
  <c r="U15" i="3"/>
  <c r="U11" i="3"/>
  <c r="L8" i="351" s="1"/>
  <c r="U12" i="3"/>
  <c r="L9" i="351" s="1"/>
  <c r="L15" i="258"/>
  <c r="U9" i="3"/>
  <c r="L6" i="351" s="1"/>
  <c r="U13" i="3"/>
  <c r="L10" i="351" s="1"/>
  <c r="U8" i="3"/>
  <c r="L5" i="351" s="1"/>
  <c r="U7" i="3"/>
  <c r="U14" i="3"/>
  <c r="L95" i="351" l="1"/>
  <c r="L22" i="351"/>
  <c r="L25" i="351"/>
  <c r="L104" i="351"/>
  <c r="L94" i="351"/>
  <c r="L19" i="351"/>
  <c r="L23" i="351"/>
  <c r="L26" i="351"/>
  <c r="L122" i="351"/>
  <c r="L121" i="351"/>
  <c r="L118" i="351"/>
  <c r="L117" i="351"/>
  <c r="L112" i="351"/>
  <c r="L110" i="351"/>
  <c r="L109" i="351"/>
  <c r="L103" i="351"/>
  <c r="L101" i="351"/>
  <c r="L100" i="351"/>
  <c r="L97" i="351"/>
  <c r="L96" i="351"/>
  <c r="L91" i="351"/>
  <c r="L87" i="351"/>
  <c r="L86" i="351"/>
  <c r="L85" i="351"/>
  <c r="L84" i="351"/>
  <c r="L83" i="351"/>
  <c r="L81" i="351"/>
  <c r="L80" i="351"/>
  <c r="L78" i="351"/>
  <c r="L75" i="351"/>
  <c r="L72" i="351"/>
  <c r="L68" i="351"/>
  <c r="L61" i="351"/>
  <c r="L58" i="351"/>
  <c r="L57" i="351"/>
  <c r="L56" i="351"/>
  <c r="L55" i="351"/>
  <c r="L52" i="351"/>
  <c r="L47" i="351"/>
  <c r="L45" i="351"/>
  <c r="L44" i="351"/>
  <c r="L43" i="351"/>
  <c r="L42" i="351"/>
  <c r="L40" i="351"/>
  <c r="L37" i="351"/>
  <c r="L33" i="351"/>
  <c r="L29" i="351"/>
  <c r="L27" i="351"/>
  <c r="L21" i="351"/>
  <c r="L20" i="351"/>
  <c r="L19" i="258"/>
  <c r="L17" i="351"/>
  <c r="L16" i="351"/>
  <c r="AB15" i="3"/>
  <c r="L12" i="351"/>
  <c r="L5" i="258"/>
  <c r="L11" i="351"/>
  <c r="L4" i="351"/>
  <c r="L3" i="351"/>
  <c r="L14" i="258"/>
  <c r="L9" i="258"/>
  <c r="AB10" i="3"/>
  <c r="L10" i="258"/>
  <c r="AB11" i="3"/>
  <c r="L11" i="258"/>
  <c r="AB12" i="3"/>
  <c r="L12" i="258"/>
  <c r="AB13" i="3"/>
  <c r="L13" i="258"/>
  <c r="AB14" i="3"/>
  <c r="L7" i="258"/>
  <c r="AB8" i="3"/>
  <c r="L6" i="258"/>
  <c r="AB7" i="3"/>
  <c r="L20" i="258"/>
  <c r="L58" i="258"/>
  <c r="L68" i="258"/>
  <c r="L103" i="258"/>
  <c r="L25" i="258"/>
  <c r="L28" i="258"/>
  <c r="L31" i="258"/>
  <c r="L57" i="258"/>
  <c r="L106" i="258"/>
  <c r="L32" i="258"/>
  <c r="L22" i="258"/>
  <c r="L34" i="258"/>
  <c r="L94" i="258"/>
  <c r="L24" i="258"/>
  <c r="L27" i="258"/>
  <c r="L38" i="258"/>
  <c r="L44" i="258"/>
  <c r="L49" i="258"/>
  <c r="L56" i="258"/>
  <c r="L66" i="258"/>
  <c r="L70" i="258"/>
  <c r="L83" i="258"/>
  <c r="L88" i="258"/>
  <c r="L93" i="258"/>
  <c r="L99" i="258"/>
  <c r="L105" i="258"/>
  <c r="L112" i="258"/>
  <c r="L119" i="258"/>
  <c r="L29" i="258"/>
  <c r="L40" i="258"/>
  <c r="L95" i="258"/>
  <c r="L107" i="258"/>
  <c r="L110" i="258"/>
  <c r="L39" i="258"/>
  <c r="L42" i="258"/>
  <c r="L50" i="258"/>
  <c r="L67" i="258"/>
  <c r="L79" i="258"/>
  <c r="L8" i="258"/>
  <c r="L46" i="258"/>
  <c r="L63" i="258"/>
  <c r="L69" i="258"/>
  <c r="L87" i="258"/>
  <c r="L90" i="258"/>
  <c r="L96" i="258"/>
  <c r="L101" i="258"/>
  <c r="L104" i="258"/>
  <c r="L108" i="258"/>
  <c r="L111" i="258"/>
  <c r="L114" i="258"/>
  <c r="L122" i="258"/>
  <c r="L41" i="258"/>
  <c r="L26" i="258"/>
  <c r="L55" i="258"/>
  <c r="L30" i="258"/>
  <c r="L23" i="258"/>
  <c r="L51" i="258"/>
  <c r="L43" i="258"/>
  <c r="L53" i="258"/>
  <c r="L52" i="258"/>
  <c r="L54" i="258"/>
  <c r="L124" i="258"/>
  <c r="L61" i="258"/>
  <c r="L74" i="258"/>
  <c r="L80" i="258"/>
  <c r="L82" i="258"/>
  <c r="L86" i="258"/>
  <c r="L92" i="258"/>
  <c r="L100" i="258"/>
  <c r="L113" i="258"/>
  <c r="L118" i="258"/>
  <c r="L123" i="258"/>
  <c r="L60" i="258"/>
  <c r="L62" i="258"/>
  <c r="L71" i="258"/>
  <c r="L73" i="258"/>
  <c r="L75" i="258"/>
  <c r="L77" i="258"/>
  <c r="L84" i="258"/>
  <c r="L89" i="258"/>
  <c r="L120" i="258"/>
  <c r="L59" i="258"/>
  <c r="L72" i="258"/>
  <c r="L76" i="258"/>
  <c r="L78" i="258"/>
  <c r="L85" i="258"/>
  <c r="L98" i="258"/>
  <c r="L116" i="258"/>
  <c r="L65" i="258"/>
  <c r="L64" i="258"/>
  <c r="L81" i="258"/>
  <c r="L91" i="258"/>
  <c r="L97" i="258"/>
  <c r="L102" i="258"/>
  <c r="L109" i="258"/>
  <c r="L115" i="258"/>
  <c r="L117" i="258"/>
  <c r="L121" i="258"/>
  <c r="L48" i="258"/>
  <c r="L47" i="258"/>
  <c r="L45" i="258"/>
  <c r="L37" i="258"/>
  <c r="L36" i="258"/>
  <c r="L35" i="258"/>
  <c r="L33" i="258"/>
  <c r="L21" i="258"/>
  <c r="L16" i="258"/>
  <c r="L17" i="258"/>
  <c r="L18" i="258"/>
  <c r="AB9" i="3"/>
  <c r="AC10" i="3" l="1"/>
  <c r="F48" i="1666" s="1"/>
  <c r="AC11" i="3"/>
  <c r="F48" i="1667" s="1"/>
  <c r="AC12" i="3"/>
  <c r="F48" i="1668" s="1"/>
  <c r="AC13" i="3"/>
  <c r="F48" i="1669" s="1"/>
  <c r="AC14" i="3"/>
  <c r="F48" i="1906" s="1"/>
  <c r="AC15" i="3"/>
  <c r="F48" i="1671" s="1"/>
  <c r="AC9" i="3"/>
  <c r="F48" i="1665" s="1"/>
  <c r="AC8" i="3"/>
  <c r="F48" i="1664" s="1"/>
  <c r="AC7" i="3"/>
  <c r="F48" i="1675" s="1"/>
  <c r="AC6" i="3"/>
  <c r="F48" i="1682" s="1"/>
  <c r="S17" i="351" l="1"/>
  <c r="AE14" i="3"/>
  <c r="L47" i="1906" s="1"/>
  <c r="AE13" i="3"/>
  <c r="L47" i="1669" s="1"/>
  <c r="AE9" i="3"/>
  <c r="L47" i="1665" s="1"/>
  <c r="AE12" i="3"/>
  <c r="L47" i="1668" s="1"/>
  <c r="AE15" i="3"/>
  <c r="L47" i="1671" s="1"/>
  <c r="AE11" i="3"/>
  <c r="L47" i="1667" s="1"/>
  <c r="AE8" i="3"/>
  <c r="L47" i="1664" s="1"/>
  <c r="AE6" i="3"/>
  <c r="L47" i="1682" s="1"/>
  <c r="AE7" i="3"/>
  <c r="L47" i="1675" s="1"/>
  <c r="AE10" i="3"/>
  <c r="L47" i="1666" s="1"/>
  <c r="S101" i="351" l="1"/>
  <c r="S97" i="351"/>
  <c r="S25" i="351"/>
  <c r="S23" i="351"/>
  <c r="S121" i="351"/>
  <c r="S120" i="351"/>
  <c r="S119" i="351"/>
  <c r="S115" i="351"/>
  <c r="S108" i="351"/>
  <c r="S106" i="351"/>
  <c r="S104" i="351"/>
  <c r="S102" i="351"/>
  <c r="S99" i="351"/>
  <c r="S92" i="351"/>
  <c r="S90" i="351"/>
  <c r="S89" i="351"/>
  <c r="S88" i="351"/>
  <c r="S86" i="351"/>
  <c r="S82" i="351"/>
  <c r="S79" i="351"/>
  <c r="S77" i="351"/>
  <c r="S76" i="351"/>
  <c r="S75" i="351"/>
  <c r="S74" i="351"/>
  <c r="S73" i="351"/>
  <c r="S71" i="351"/>
  <c r="S70" i="351"/>
  <c r="S68" i="351"/>
  <c r="S66" i="351"/>
  <c r="S65" i="351"/>
  <c r="S62" i="351"/>
  <c r="S60" i="351"/>
  <c r="S59" i="351"/>
  <c r="S57" i="351"/>
  <c r="S54" i="351"/>
  <c r="S53" i="351"/>
  <c r="S52" i="351"/>
  <c r="S51" i="351"/>
  <c r="S50" i="351"/>
  <c r="S49" i="351"/>
  <c r="S48" i="351"/>
  <c r="S46" i="351"/>
  <c r="S44" i="351"/>
  <c r="S39" i="351"/>
  <c r="S35" i="351"/>
  <c r="S34" i="351"/>
  <c r="S32" i="351"/>
  <c r="S31" i="351"/>
  <c r="S30" i="351"/>
  <c r="S29" i="351"/>
  <c r="S27" i="351"/>
  <c r="S24" i="351"/>
  <c r="S18" i="351"/>
  <c r="AF12" i="3"/>
  <c r="M12" i="3" s="1"/>
  <c r="S15" i="351"/>
  <c r="S14" i="351"/>
  <c r="S13" i="351"/>
  <c r="AF15" i="3"/>
  <c r="M15" i="3" s="1"/>
  <c r="AF14" i="3"/>
  <c r="AF7" i="3"/>
  <c r="AF8" i="3"/>
  <c r="AF9" i="3"/>
  <c r="AF10" i="3"/>
  <c r="AF11" i="3"/>
  <c r="AF13" i="3"/>
  <c r="M13" i="3" s="1"/>
  <c r="AF6" i="3"/>
  <c r="M6" i="3" s="1"/>
  <c r="AK6" i="3" s="1"/>
  <c r="Y12" i="3" l="1"/>
  <c r="AK12" i="3"/>
  <c r="Y15" i="3"/>
  <c r="AK15" i="3"/>
  <c r="Y13" i="3"/>
  <c r="AK13" i="3"/>
  <c r="S19" i="351"/>
  <c r="S95" i="351"/>
  <c r="S26" i="351"/>
  <c r="S28" i="351"/>
  <c r="S22" i="351"/>
  <c r="S122" i="351"/>
  <c r="S118" i="351"/>
  <c r="S117" i="351"/>
  <c r="S116" i="351"/>
  <c r="S114" i="351"/>
  <c r="S113" i="351"/>
  <c r="S112" i="351"/>
  <c r="S111" i="351"/>
  <c r="S110" i="351"/>
  <c r="S109" i="351"/>
  <c r="S107" i="351"/>
  <c r="S105" i="351"/>
  <c r="S103" i="351"/>
  <c r="S100" i="351"/>
  <c r="S98" i="351"/>
  <c r="S96" i="351"/>
  <c r="S94" i="351"/>
  <c r="S93" i="351"/>
  <c r="S91" i="351"/>
  <c r="S87" i="351"/>
  <c r="S85" i="351"/>
  <c r="S84" i="351"/>
  <c r="S83" i="351"/>
  <c r="S81" i="351"/>
  <c r="S80" i="351"/>
  <c r="S78" i="351"/>
  <c r="S72" i="351"/>
  <c r="S69" i="351"/>
  <c r="S67" i="351"/>
  <c r="S64" i="351"/>
  <c r="S63" i="351"/>
  <c r="S61" i="351"/>
  <c r="S58" i="351"/>
  <c r="S56" i="351"/>
  <c r="S55" i="351"/>
  <c r="S47" i="351"/>
  <c r="S45" i="351"/>
  <c r="S43" i="351"/>
  <c r="S42" i="351"/>
  <c r="S41" i="351"/>
  <c r="S40" i="351"/>
  <c r="S38" i="351"/>
  <c r="S37" i="351"/>
  <c r="S36" i="351"/>
  <c r="S33" i="351"/>
  <c r="S21" i="351"/>
  <c r="S20" i="351"/>
  <c r="S9" i="351"/>
  <c r="S16" i="351"/>
  <c r="S12" i="351"/>
  <c r="S10" i="351"/>
  <c r="M9" i="3"/>
  <c r="M14" i="3"/>
  <c r="M11" i="3"/>
  <c r="M8" i="3"/>
  <c r="M10" i="3"/>
  <c r="M7" i="3"/>
  <c r="Y6" i="3"/>
  <c r="S3" i="351" s="1"/>
  <c r="Y10" i="3" l="1"/>
  <c r="AK10" i="3"/>
  <c r="Y9" i="3"/>
  <c r="AK9" i="3"/>
  <c r="Y8" i="3"/>
  <c r="AK8" i="3"/>
  <c r="Y11" i="3"/>
  <c r="AK11" i="3"/>
  <c r="Y14" i="3"/>
  <c r="AK14" i="3"/>
  <c r="Y7" i="3"/>
  <c r="AK7" i="3"/>
  <c r="S11" i="351"/>
  <c r="S7" i="351"/>
  <c r="S6" i="351"/>
  <c r="S5" i="351"/>
  <c r="S8" i="351"/>
  <c r="S4" i="351"/>
  <c r="M3" i="3"/>
  <c r="M2" i="3" s="1"/>
  <c r="J2" i="3" s="1"/>
  <c r="I2" i="1906" l="1"/>
  <c r="I2" i="1682"/>
  <c r="I2" i="1675"/>
  <c r="I2" i="1671"/>
  <c r="I2" i="1668"/>
  <c r="I2" i="1669"/>
  <c r="I2" i="1666"/>
  <c r="I2" i="1667"/>
  <c r="I2" i="1664"/>
  <c r="I2" i="1665"/>
  <c r="V3" i="3"/>
</calcChain>
</file>

<file path=xl/comments1.xml><?xml version="1.0" encoding="utf-8"?>
<comments xmlns="http://schemas.openxmlformats.org/spreadsheetml/2006/main">
  <authors>
    <author>HB</author>
    <author>Armin Kropp</author>
  </authors>
  <commentList>
    <comment ref="F4" authorId="0">
      <text>
        <r>
          <rPr>
            <b/>
            <sz val="8"/>
            <color indexed="81"/>
            <rFont val="Tahoma"/>
            <family val="2"/>
          </rPr>
          <t>Veranstaltungsdatum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4" authorId="1">
      <text>
        <r>
          <rPr>
            <b/>
            <sz val="9"/>
            <color indexed="81"/>
            <rFont val="Tahoma"/>
            <family val="2"/>
          </rPr>
          <t>Armin Kropp:</t>
        </r>
        <r>
          <rPr>
            <sz val="9"/>
            <color indexed="81"/>
            <rFont val="Tahoma"/>
            <family val="2"/>
          </rPr>
          <t xml:space="preserve">
Gruppe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Stichtag
Veranstaltungsdatum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5" authorId="0">
      <text>
        <r>
          <rPr>
            <b/>
            <sz val="10"/>
            <color indexed="53"/>
            <rFont val="Arial"/>
            <family val="2"/>
          </rPr>
          <t xml:space="preserve">Feld ist rot </t>
        </r>
        <r>
          <rPr>
            <b/>
            <sz val="10"/>
            <color indexed="81"/>
            <rFont val="Arial"/>
            <family val="2"/>
          </rPr>
          <t>wenn das Geburtsdatum nicht den Vorgaben für den Internationalen Wettbewerb entspricht.</t>
        </r>
      </text>
    </comment>
    <comment ref="H15" authorId="0">
      <text>
        <r>
          <rPr>
            <b/>
            <sz val="8"/>
            <color indexed="81"/>
            <rFont val="Tahoma"/>
            <family val="2"/>
          </rPr>
          <t>Stichtag 31.12. des Veranstaltungsjahres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" authorId="0">
      <text>
        <r>
          <rPr>
            <b/>
            <sz val="10"/>
            <color indexed="53"/>
            <rFont val="Arial"/>
            <family val="2"/>
          </rPr>
          <t>Feld ist rot</t>
        </r>
        <r>
          <rPr>
            <b/>
            <sz val="10"/>
            <color indexed="81"/>
            <rFont val="Arial"/>
            <family val="2"/>
          </rPr>
          <t xml:space="preserve"> wenn das Geburtsdatum nicht den Vorgaben für den Bundeswettbewerb entspricht.</t>
        </r>
      </text>
    </comment>
    <comment ref="L15" authorId="1">
      <text>
        <r>
          <rPr>
            <b/>
            <sz val="9"/>
            <color indexed="81"/>
            <rFont val="Tahoma"/>
            <family val="2"/>
          </rPr>
          <t>Armin Kropp:</t>
        </r>
        <r>
          <rPr>
            <sz val="9"/>
            <color indexed="81"/>
            <rFont val="Tahoma"/>
            <family val="2"/>
          </rPr>
          <t xml:space="preserve">
Staffel</t>
        </r>
      </text>
    </comment>
    <comment ref="A29" authorId="0">
      <text>
        <r>
          <rPr>
            <b/>
            <sz val="8"/>
            <color indexed="81"/>
            <rFont val="Tahoma"/>
            <family val="2"/>
          </rPr>
          <t>© H. Bremermann
Stand: 25.04.2004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sz val="8"/>
            <color indexed="81"/>
            <rFont val="Tahoma"/>
            <family val="2"/>
          </rPr>
          <t xml:space="preserve">Bitte den Namen der Person, die die Daten eingegeben hat, angeben.
</t>
        </r>
      </text>
    </comment>
  </commentList>
</comments>
</file>

<file path=xl/comments2.xml><?xml version="1.0" encoding="utf-8"?>
<comments xmlns="http://schemas.openxmlformats.org/spreadsheetml/2006/main">
  <authors>
    <author>Armin Kropp</author>
  </authors>
  <commentList>
    <comment ref="Y2" authorId="0">
      <text>
        <r>
          <rPr>
            <b/>
            <sz val="9"/>
            <color indexed="81"/>
            <rFont val="Tahoma"/>
            <family val="2"/>
          </rPr>
          <t>Armin Kropp:</t>
        </r>
        <r>
          <rPr>
            <sz val="9"/>
            <color indexed="81"/>
            <rFont val="Tahoma"/>
            <family val="2"/>
          </rPr>
          <t xml:space="preserve">
Nummer Letzte Mannschaft</t>
        </r>
      </text>
    </comment>
    <comment ref="Z2" authorId="0">
      <text>
        <r>
          <rPr>
            <b/>
            <sz val="9"/>
            <color indexed="81"/>
            <rFont val="Tahoma"/>
            <family val="2"/>
          </rPr>
          <t>Armin Kropp:</t>
        </r>
        <r>
          <rPr>
            <sz val="9"/>
            <color indexed="81"/>
            <rFont val="Tahoma"/>
            <family val="2"/>
          </rPr>
          <t xml:space="preserve">
Letzte Startnummer</t>
        </r>
      </text>
    </comment>
    <comment ref="AA2" authorId="0">
      <text>
        <r>
          <rPr>
            <b/>
            <sz val="9"/>
            <color indexed="81"/>
            <rFont val="Tahoma"/>
            <family val="2"/>
          </rPr>
          <t>Armin Kropp:</t>
        </r>
        <r>
          <rPr>
            <sz val="9"/>
            <color indexed="81"/>
            <rFont val="Tahoma"/>
            <family val="2"/>
          </rPr>
          <t xml:space="preserve">
Maximale Anzahl Wertungsbögen</t>
        </r>
      </text>
    </comment>
    <comment ref="Y5" authorId="0">
      <text>
        <r>
          <rPr>
            <b/>
            <sz val="9"/>
            <color indexed="81"/>
            <rFont val="Tahoma"/>
            <family val="2"/>
          </rPr>
          <t>Armin Kropp:</t>
        </r>
        <r>
          <rPr>
            <sz val="9"/>
            <color indexed="81"/>
            <rFont val="Tahoma"/>
            <family val="2"/>
          </rPr>
          <t xml:space="preserve">
Wird in gedruckter Gesamt-Siegerliste verwendet</t>
        </r>
      </text>
    </comment>
    <comment ref="AD5" authorId="0">
      <text>
        <r>
          <rPr>
            <b/>
            <sz val="9"/>
            <color indexed="81"/>
            <rFont val="Tahoma"/>
            <family val="2"/>
          </rPr>
          <t>Armin Kropp:</t>
        </r>
        <r>
          <rPr>
            <sz val="9"/>
            <color indexed="81"/>
            <rFont val="Tahoma"/>
            <family val="2"/>
          </rPr>
          <t xml:space="preserve">
Losentscheid notwendig</t>
        </r>
      </text>
    </comment>
    <comment ref="AE5" authorId="0">
      <text>
        <r>
          <rPr>
            <b/>
            <sz val="9"/>
            <color indexed="81"/>
            <rFont val="Tahoma"/>
            <family val="2"/>
          </rPr>
          <t>Armin Kropp:</t>
        </r>
        <r>
          <rPr>
            <sz val="9"/>
            <color indexed="81"/>
            <rFont val="Tahoma"/>
            <family val="2"/>
          </rPr>
          <t xml:space="preserve">
Losentscheid eindeutig</t>
        </r>
      </text>
    </comment>
    <comment ref="AF5" authorId="0">
      <text>
        <r>
          <rPr>
            <b/>
            <sz val="9"/>
            <color indexed="81"/>
            <rFont val="Tahoma"/>
            <family val="2"/>
          </rPr>
          <t>Armin Kropp:</t>
        </r>
        <r>
          <rPr>
            <sz val="9"/>
            <color indexed="81"/>
            <rFont val="Tahoma"/>
            <family val="2"/>
          </rPr>
          <t xml:space="preserve">
Datenfehler im Losentscheid</t>
        </r>
      </text>
    </comment>
    <comment ref="AH5" authorId="0">
      <text>
        <r>
          <rPr>
            <b/>
            <sz val="9"/>
            <color indexed="81"/>
            <rFont val="Tahoma"/>
            <family val="2"/>
          </rPr>
          <t>Armin Kropp:</t>
        </r>
        <r>
          <rPr>
            <sz val="9"/>
            <color indexed="81"/>
            <rFont val="Tahoma"/>
            <family val="2"/>
          </rPr>
          <t xml:space="preserve">
Nur bei "AK" kann der A-Teil oder B-Teil weggelassen werden.</t>
        </r>
      </text>
    </comment>
    <comment ref="AI5" authorId="0">
      <text>
        <r>
          <rPr>
            <b/>
            <sz val="9"/>
            <color indexed="81"/>
            <rFont val="Tahoma"/>
            <family val="2"/>
          </rPr>
          <t>Armin Kropp:</t>
        </r>
        <r>
          <rPr>
            <sz val="9"/>
            <color indexed="81"/>
            <rFont val="Tahoma"/>
            <family val="2"/>
          </rPr>
          <t xml:space="preserve">
Welcher Wertungsblatt-Typ ist gefordert?</t>
        </r>
      </text>
    </comment>
    <comment ref="AJ5" authorId="0">
      <text>
        <r>
          <rPr>
            <b/>
            <sz val="9"/>
            <color indexed="81"/>
            <rFont val="Tahoma"/>
            <family val="2"/>
          </rPr>
          <t>Armin Kropp:</t>
        </r>
        <r>
          <rPr>
            <sz val="9"/>
            <color indexed="81"/>
            <rFont val="Tahoma"/>
            <family val="2"/>
          </rPr>
          <t xml:space="preserve">
Aktuelles Wertungsblatt stimmt mit gefordertem überein</t>
        </r>
      </text>
    </comment>
    <comment ref="AK5" authorId="0">
      <text>
        <r>
          <rPr>
            <b/>
            <sz val="9"/>
            <color indexed="81"/>
            <rFont val="Tahoma"/>
            <family val="2"/>
          </rPr>
          <t>Armin Kropp:</t>
        </r>
        <r>
          <rPr>
            <sz val="9"/>
            <color indexed="81"/>
            <rFont val="Tahoma"/>
            <family val="2"/>
          </rPr>
          <t xml:space="preserve">
Wird in exportierter Gesamt-Siegerliste verwendet</t>
        </r>
      </text>
    </comment>
  </commentList>
</comments>
</file>

<file path=xl/comments3.xml><?xml version="1.0" encoding="utf-8"?>
<comments xmlns="http://schemas.openxmlformats.org/spreadsheetml/2006/main">
  <authors>
    <author>Armin Kropp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Blatt-Typ:</t>
        </r>
        <r>
          <rPr>
            <sz val="9"/>
            <color indexed="81"/>
            <rFont val="Tahoma"/>
            <family val="2"/>
          </rPr>
          <t xml:space="preserve">
0 =&gt; A+B-Teil
1 =&gt; Nur A-Teil
2 =&gt; Nur B-Teil</t>
        </r>
      </text>
    </comment>
  </commentList>
</comments>
</file>

<file path=xl/comments4.xml><?xml version="1.0" encoding="utf-8"?>
<comments xmlns="http://schemas.openxmlformats.org/spreadsheetml/2006/main">
  <authors>
    <author>Armin Kropp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Blatt-Typ:</t>
        </r>
        <r>
          <rPr>
            <sz val="9"/>
            <color indexed="81"/>
            <rFont val="Tahoma"/>
            <family val="2"/>
          </rPr>
          <t xml:space="preserve">
0 =&gt; A+B-Teil
1 =&gt; Nur A-Teil
2 =&gt; Nur B-Teil</t>
        </r>
      </text>
    </comment>
  </commentList>
</comments>
</file>

<file path=xl/comments5.xml><?xml version="1.0" encoding="utf-8"?>
<comments xmlns="http://schemas.openxmlformats.org/spreadsheetml/2006/main">
  <authors>
    <author>Armin Kropp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Blatt-Typ:</t>
        </r>
        <r>
          <rPr>
            <sz val="9"/>
            <color indexed="81"/>
            <rFont val="Tahoma"/>
            <family val="2"/>
          </rPr>
          <t xml:space="preserve">
0 =&gt; A+B-Teil
1 =&gt; Nur A-Teil
2 =&gt; Nur B-Teil</t>
        </r>
      </text>
    </comment>
  </commentList>
</comments>
</file>

<file path=xl/comments6.xml><?xml version="1.0" encoding="utf-8"?>
<comments xmlns="http://schemas.openxmlformats.org/spreadsheetml/2006/main">
  <authors>
    <author>Armin Kropp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Blatt-Typ:</t>
        </r>
        <r>
          <rPr>
            <sz val="9"/>
            <color indexed="81"/>
            <rFont val="Tahoma"/>
            <family val="2"/>
          </rPr>
          <t xml:space="preserve">
0 =&gt; A+B-Teil
1 =&gt; Nur A-Teil
2 =&gt; Nur B-Teil</t>
        </r>
      </text>
    </comment>
  </commentList>
</comments>
</file>

<file path=xl/comments7.xml><?xml version="1.0" encoding="utf-8"?>
<comments xmlns="http://schemas.openxmlformats.org/spreadsheetml/2006/main">
  <authors>
    <author>Armin Kropp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Blatt-Typ:</t>
        </r>
        <r>
          <rPr>
            <sz val="9"/>
            <color indexed="81"/>
            <rFont val="Tahoma"/>
            <family val="2"/>
          </rPr>
          <t xml:space="preserve">
0 =&gt; A+B-Teil
1 =&gt; Nur A-Teil
2 =&gt; Nur B-Teil</t>
        </r>
      </text>
    </comment>
  </commentList>
</comments>
</file>

<file path=xl/comments8.xml><?xml version="1.0" encoding="utf-8"?>
<comments xmlns="http://schemas.openxmlformats.org/spreadsheetml/2006/main">
  <authors>
    <author>Armin Kropp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Blatt-Typ:</t>
        </r>
        <r>
          <rPr>
            <sz val="9"/>
            <color indexed="81"/>
            <rFont val="Tahoma"/>
            <family val="2"/>
          </rPr>
          <t xml:space="preserve">
0 =&gt; A+B-Teil
1 =&gt; Nur A-Teil
2 =&gt; Nur B-Teil</t>
        </r>
      </text>
    </comment>
  </commentList>
</comments>
</file>

<file path=xl/comments9.xml><?xml version="1.0" encoding="utf-8"?>
<comments xmlns="http://schemas.openxmlformats.org/spreadsheetml/2006/main">
  <authors>
    <author>Armin Kropp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Blatt-Typ:</t>
        </r>
        <r>
          <rPr>
            <sz val="9"/>
            <color indexed="81"/>
            <rFont val="Tahoma"/>
            <family val="2"/>
          </rPr>
          <t xml:space="preserve">
0 =&gt; A+B-Teil
1 =&gt; Nur A-Teil
2 =&gt; Nur B-Teil</t>
        </r>
      </text>
    </comment>
  </commentList>
</comments>
</file>

<file path=xl/comments10.xml><?xml version="1.0" encoding="utf-8"?>
<comments xmlns="http://schemas.openxmlformats.org/spreadsheetml/2006/main">
  <authors>
    <author>Armin Kropp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Blatt-Typ:</t>
        </r>
        <r>
          <rPr>
            <sz val="9"/>
            <color indexed="81"/>
            <rFont val="Tahoma"/>
            <family val="2"/>
          </rPr>
          <t xml:space="preserve">
0 =&gt; A+B-Teil
1 =&gt; Nur A-Teil
2 =&gt; Nur B-Teil</t>
        </r>
      </text>
    </comment>
  </commentList>
</comments>
</file>

<file path=xl/comments11.xml><?xml version="1.0" encoding="utf-8"?>
<comments xmlns="http://schemas.openxmlformats.org/spreadsheetml/2006/main">
  <authors>
    <author>Armin Kropp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Blatt-Typ:</t>
        </r>
        <r>
          <rPr>
            <sz val="9"/>
            <color indexed="81"/>
            <rFont val="Tahoma"/>
            <family val="2"/>
          </rPr>
          <t xml:space="preserve">
0 =&gt; A+B-Teil
1 =&gt; Nur A-Teil
2 =&gt; Nur B-Teil</t>
        </r>
      </text>
    </comment>
  </commentList>
</comments>
</file>

<file path=xl/comments12.xml><?xml version="1.0" encoding="utf-8"?>
<comments xmlns="http://schemas.openxmlformats.org/spreadsheetml/2006/main">
  <authors>
    <author>Armin Kropp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Blatt-Typ:</t>
        </r>
        <r>
          <rPr>
            <sz val="9"/>
            <color indexed="81"/>
            <rFont val="Tahoma"/>
            <family val="2"/>
          </rPr>
          <t xml:space="preserve">
0 =&gt; A+B-Teil
1 =&gt; Nur A-Teil
2 =&gt; Nur B-Teil</t>
        </r>
      </text>
    </comment>
  </commentList>
</comments>
</file>

<file path=xl/comments13.xml><?xml version="1.0" encoding="utf-8"?>
<comments xmlns="http://schemas.openxmlformats.org/spreadsheetml/2006/main">
  <authors>
    <author>Armin Kropp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Blatt-Typ:</t>
        </r>
        <r>
          <rPr>
            <sz val="9"/>
            <color indexed="81"/>
            <rFont val="Tahoma"/>
            <family val="2"/>
          </rPr>
          <t xml:space="preserve">
0 =&gt; A+B-Teil
1 =&gt; Nur A-Teil
2 =&gt; Nur B-Teil</t>
        </r>
      </text>
    </comment>
  </commentList>
</comments>
</file>

<file path=xl/comments14.xml><?xml version="1.0" encoding="utf-8"?>
<comments xmlns="http://schemas.openxmlformats.org/spreadsheetml/2006/main">
  <authors>
    <author>Armin Kropp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Blatt-Typ:</t>
        </r>
        <r>
          <rPr>
            <sz val="9"/>
            <color indexed="81"/>
            <rFont val="Tahoma"/>
            <family val="2"/>
          </rPr>
          <t xml:space="preserve">
0 =&gt; A+B-Teil
1 =&gt; Nur A-Teil
2 =&gt; Nur B-Teil</t>
        </r>
      </text>
    </comment>
  </commentList>
</comments>
</file>

<file path=xl/comments15.xml><?xml version="1.0" encoding="utf-8"?>
<comments xmlns="http://schemas.openxmlformats.org/spreadsheetml/2006/main">
  <authors>
    <author>Armin Kropp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Blatt-Typ:</t>
        </r>
        <r>
          <rPr>
            <sz val="9"/>
            <color indexed="81"/>
            <rFont val="Tahoma"/>
            <family val="2"/>
          </rPr>
          <t xml:space="preserve">
0 =&gt; A+B-Teil
1 =&gt; Nur A-Teil
2 =&gt; Nur B-Teil</t>
        </r>
      </text>
    </comment>
  </commentList>
</comments>
</file>

<file path=xl/sharedStrings.xml><?xml version="1.0" encoding="utf-8"?>
<sst xmlns="http://schemas.openxmlformats.org/spreadsheetml/2006/main" count="1593" uniqueCount="246">
  <si>
    <t>Auswertungsprogramm BWB</t>
  </si>
  <si>
    <t>Grundeinstellungen:</t>
  </si>
  <si>
    <t>Datum:</t>
  </si>
  <si>
    <t>(Standard: aktuelles Datum beim Öffnen, 
ist aber überschreibbar)</t>
  </si>
  <si>
    <t>Land:</t>
  </si>
  <si>
    <t>Kreis:</t>
  </si>
  <si>
    <t>Ort:</t>
  </si>
  <si>
    <t>Optionen:</t>
  </si>
  <si>
    <t>Vorgabezeit für A-Teil</t>
  </si>
  <si>
    <t>Soll - Zeiten für B-Teil</t>
  </si>
  <si>
    <t>(Zutreffendes ankreuzen)</t>
  </si>
  <si>
    <t>a</t>
  </si>
  <si>
    <t>min</t>
  </si>
  <si>
    <t>sec</t>
  </si>
  <si>
    <t>Unterflurhydrant</t>
  </si>
  <si>
    <t>offenes Gewässer</t>
  </si>
  <si>
    <t>Vorgabezeit Gruppe:</t>
  </si>
  <si>
    <t>Vorgabezeit Staffel:</t>
  </si>
  <si>
    <t>Jugendfeuerwehr:</t>
  </si>
  <si>
    <t>Platz:</t>
  </si>
  <si>
    <t>Startnummer:</t>
  </si>
  <si>
    <t>Wertung:</t>
  </si>
  <si>
    <t>Anmeldebogen</t>
  </si>
  <si>
    <t>Nr.</t>
  </si>
  <si>
    <t>Name</t>
  </si>
  <si>
    <t>Vorname</t>
  </si>
  <si>
    <t>Geb. Datum</t>
  </si>
  <si>
    <t>Alter</t>
  </si>
  <si>
    <t>E</t>
  </si>
  <si>
    <t>Gesamt Jahre</t>
  </si>
  <si>
    <t>Die Richtigkeit der aufgeführten Personalien wird bestätigt</t>
  </si>
  <si>
    <t>Auswertungsbogen</t>
  </si>
  <si>
    <t>Auswertung A-Teil</t>
  </si>
  <si>
    <t>Eindruck</t>
  </si>
  <si>
    <t>Vorgabepunkte:</t>
  </si>
  <si>
    <t>+</t>
  </si>
  <si>
    <t>Gruppenführer/Melder</t>
  </si>
  <si>
    <t>Fehlerpunkte:</t>
  </si>
  <si>
    <t>Maschinist</t>
  </si>
  <si>
    <t>Angriffstrupp</t>
  </si>
  <si>
    <t>Wassertrupp</t>
  </si>
  <si>
    <t>Schlauchtrupp</t>
  </si>
  <si>
    <t>Summe der Fehlerpunkte im A-Teil</t>
  </si>
  <si>
    <t>-</t>
  </si>
  <si>
    <t>Gesamtzeit der Übung:</t>
  </si>
  <si>
    <t>Min.:</t>
  </si>
  <si>
    <t>Sek.:</t>
  </si>
  <si>
    <t>Zeittakt für Knoten:</t>
  </si>
  <si>
    <t>Punkte A-Teil:</t>
  </si>
  <si>
    <t>Auswertung B-Teil</t>
  </si>
  <si>
    <t>Läufer 1</t>
  </si>
  <si>
    <t>Läufer 2</t>
  </si>
  <si>
    <t>Läufer 3</t>
  </si>
  <si>
    <t>Läufer 4</t>
  </si>
  <si>
    <t>Läufer 5</t>
  </si>
  <si>
    <t>Läufer 6</t>
  </si>
  <si>
    <t>Läufer 7</t>
  </si>
  <si>
    <t>Läufer 8</t>
  </si>
  <si>
    <t>Läufer 9</t>
  </si>
  <si>
    <t>Summe der Fehlerpunkte im B-Teil</t>
  </si>
  <si>
    <t>Soll - Zeit:</t>
  </si>
  <si>
    <t>Ist - Zeit:</t>
  </si>
  <si>
    <t>+/-</t>
  </si>
  <si>
    <t>Punkte B-Teil:</t>
  </si>
  <si>
    <t>Gesamteindruck</t>
  </si>
  <si>
    <t>Endergebnis:</t>
  </si>
  <si>
    <t>Unterschrift Wettbewerbsleiter</t>
  </si>
  <si>
    <t>Jugendfeuerwehr</t>
  </si>
  <si>
    <t>Jungen</t>
  </si>
  <si>
    <t>Mädchen</t>
  </si>
  <si>
    <t>Punkte</t>
  </si>
  <si>
    <t>Ø -</t>
  </si>
  <si>
    <t>1.</t>
  </si>
  <si>
    <t>2.</t>
  </si>
  <si>
    <t>3.</t>
  </si>
  <si>
    <t>4.</t>
  </si>
  <si>
    <t>5.</t>
  </si>
  <si>
    <t>Teilnehmende Mannschaften</t>
  </si>
  <si>
    <t>Fehler
A-Teil</t>
  </si>
  <si>
    <t>-Punkte
A-TEIL</t>
  </si>
  <si>
    <t>Punkte
B-Teil</t>
  </si>
  <si>
    <t>Fehler
B-Teil</t>
  </si>
  <si>
    <t>Gruppe</t>
  </si>
  <si>
    <t>Staffel</t>
  </si>
  <si>
    <t>AK</t>
  </si>
  <si>
    <t>Außer
Konkurrenz</t>
  </si>
  <si>
    <t>Personen:</t>
  </si>
  <si>
    <t>Wertungsrichter</t>
  </si>
  <si>
    <t>Bogen
fertig?</t>
  </si>
  <si>
    <t>Start-
Nr.</t>
  </si>
  <si>
    <t>Platz</t>
  </si>
  <si>
    <t>Start-Nr.</t>
  </si>
  <si>
    <t>Abstand</t>
  </si>
  <si>
    <t>Titel:</t>
  </si>
  <si>
    <t>(z.B. Kreisentscheid)</t>
  </si>
  <si>
    <t>Knoten
zeit</t>
  </si>
  <si>
    <t>Außer Konkurrenz</t>
  </si>
  <si>
    <t>Anz. Ma</t>
  </si>
  <si>
    <t>WR 1-4</t>
  </si>
  <si>
    <t>WR 5</t>
  </si>
  <si>
    <t>Zeiten</t>
  </si>
  <si>
    <t>A-Teil</t>
  </si>
  <si>
    <t>B-Teil</t>
  </si>
  <si>
    <t>WR 1-6</t>
  </si>
  <si>
    <t>WR 7-9</t>
  </si>
  <si>
    <t>A-Teil fertig?</t>
  </si>
  <si>
    <t>B-Teil fertig?</t>
  </si>
  <si>
    <t>Wettbewerb fertig?</t>
  </si>
  <si>
    <t>Daten- fehler?</t>
  </si>
  <si>
    <t>Daten-
fehler?</t>
  </si>
  <si>
    <t>Kat</t>
  </si>
  <si>
    <t>Platz Kat</t>
  </si>
  <si>
    <t>Kat Gebaut</t>
  </si>
  <si>
    <r>
      <t xml:space="preserve">Abstand
</t>
    </r>
    <r>
      <rPr>
        <b/>
        <sz val="9"/>
        <rFont val="Times New Roman"/>
        <family val="1"/>
      </rPr>
      <t>(ohne Wertung)</t>
    </r>
  </si>
  <si>
    <t>Platz in Wertung</t>
  </si>
  <si>
    <r>
      <t xml:space="preserve">Abstand
</t>
    </r>
    <r>
      <rPr>
        <b/>
        <sz val="9"/>
        <rFont val="Times New Roman"/>
        <family val="1"/>
      </rPr>
      <t>(mit Wertung)</t>
    </r>
  </si>
  <si>
    <t>Kat lang</t>
  </si>
  <si>
    <t>Kat
Kurz</t>
  </si>
  <si>
    <t>Kat
Lang</t>
  </si>
  <si>
    <r>
      <t xml:space="preserve">Platz
</t>
    </r>
    <r>
      <rPr>
        <b/>
        <sz val="10"/>
        <rFont val="Times New Roman"/>
        <family val="1"/>
      </rPr>
      <t>Gesamt</t>
    </r>
  </si>
  <si>
    <t>6.</t>
  </si>
  <si>
    <t>Losent-scheid</t>
  </si>
  <si>
    <t>Punkte
gebaut</t>
  </si>
  <si>
    <t>Mit Losentscheid</t>
  </si>
  <si>
    <t>Anz.</t>
  </si>
  <si>
    <t>LN</t>
  </si>
  <si>
    <t>LE</t>
  </si>
  <si>
    <t>DF-Los</t>
  </si>
  <si>
    <t>Losentscheid notwendig</t>
  </si>
  <si>
    <t>Losentscheid eindeutig</t>
  </si>
  <si>
    <t>Leiter:</t>
  </si>
  <si>
    <t>(Name des Wettbewerbsleiters)</t>
  </si>
  <si>
    <t>Teilnehmende Mannschaften:</t>
  </si>
  <si>
    <t>Gruppe:</t>
  </si>
  <si>
    <t>Staffel:</t>
  </si>
  <si>
    <t>Gesamt:</t>
  </si>
  <si>
    <t>Gesamt</t>
  </si>
  <si>
    <t>Start-Nr.+5</t>
  </si>
  <si>
    <t>Anzahl Mannschaften:</t>
  </si>
  <si>
    <t>Erreichte Punkte:</t>
  </si>
  <si>
    <t>Min.</t>
  </si>
  <si>
    <t>Max.</t>
  </si>
  <si>
    <t>Ø</t>
  </si>
  <si>
    <t>Fehler und Eindruck:</t>
  </si>
  <si>
    <t>Fehler</t>
  </si>
  <si>
    <t>Statistik</t>
  </si>
  <si>
    <t>Wettbewerb:</t>
  </si>
  <si>
    <t>Prozent:</t>
  </si>
  <si>
    <t>Anzahl:</t>
  </si>
  <si>
    <t>Wettbewerb beendet:</t>
  </si>
  <si>
    <t>A-Teil
beendet:</t>
  </si>
  <si>
    <t>B-Teil
beendet:</t>
  </si>
  <si>
    <t>Außer 
Konkurrenz</t>
  </si>
  <si>
    <t>Gruppenführer/Melder:</t>
  </si>
  <si>
    <t>Maschinist:</t>
  </si>
  <si>
    <t>Angriffstrupp:</t>
  </si>
  <si>
    <t>Wassertrupp:</t>
  </si>
  <si>
    <t>Schlauchtrupp:</t>
  </si>
  <si>
    <t>Läufer 1:</t>
  </si>
  <si>
    <t>Läufer 2:</t>
  </si>
  <si>
    <t>Läufer 3:</t>
  </si>
  <si>
    <t>Läufer 4:</t>
  </si>
  <si>
    <t>Läufer 5:</t>
  </si>
  <si>
    <t>Läufer 6:</t>
  </si>
  <si>
    <t>Läufer 7:</t>
  </si>
  <si>
    <t>Läufer 8:</t>
  </si>
  <si>
    <t>Läufer 9:</t>
  </si>
  <si>
    <t>Staffelführer:</t>
  </si>
  <si>
    <t>Jungen:</t>
  </si>
  <si>
    <t>Mädchen:</t>
  </si>
  <si>
    <t>Außer Konkurrenz:</t>
  </si>
  <si>
    <t>Jungen/
Gemischt</t>
  </si>
  <si>
    <t>Gesamtzeit [mm:ss]:</t>
  </si>
  <si>
    <t>Knoten-Zeit [s]:</t>
  </si>
  <si>
    <r>
      <rPr>
        <sz val="10"/>
        <color theme="1"/>
        <rFont val="Symbol"/>
        <family val="1"/>
        <charset val="2"/>
      </rPr>
      <t>D</t>
    </r>
    <r>
      <rPr>
        <sz val="10"/>
        <color theme="1"/>
        <rFont val="Arial"/>
        <family val="2"/>
      </rPr>
      <t xml:space="preserve"> Zeit B-Teil [s]:</t>
    </r>
  </si>
  <si>
    <t>Hessen</t>
  </si>
  <si>
    <t>(0 Ma.)</t>
  </si>
  <si>
    <t>LastM</t>
  </si>
  <si>
    <t>LastStNr</t>
  </si>
  <si>
    <t>StNr</t>
  </si>
  <si>
    <t>MaxTM</t>
  </si>
  <si>
    <t>Nur A-Teil</t>
  </si>
  <si>
    <t>Nur B-Teil</t>
  </si>
  <si>
    <t>A+B-Teil</t>
  </si>
  <si>
    <t>Teile IO</t>
  </si>
  <si>
    <t>Welche Teile?</t>
  </si>
  <si>
    <t>Blatt-Typ</t>
  </si>
  <si>
    <t>Zwischenstand:</t>
  </si>
  <si>
    <t>WBTypIO</t>
  </si>
  <si>
    <t>WBTyp</t>
  </si>
  <si>
    <t>Datenfehler liegt vor - Daten könnten inkorrekt sein!</t>
  </si>
  <si>
    <t>Siegerliste Gruppen Jungen</t>
  </si>
  <si>
    <t>Übersicht für die 0 Mannschaften, die den Wettbewerb bereits beendet haben.</t>
  </si>
  <si>
    <r>
      <t xml:space="preserve">Deutsche </t>
    </r>
    <r>
      <rPr>
        <b/>
        <sz val="24"/>
        <rFont val="Arial"/>
        <family val="2"/>
      </rPr>
      <t>Jugend</t>
    </r>
    <r>
      <rPr>
        <sz val="24"/>
        <rFont val="Arial"/>
        <family val="2"/>
      </rPr>
      <t>feuerwehr</t>
    </r>
  </si>
  <si>
    <t>Teilnehmermeldung für den Wettbewerb</t>
  </si>
  <si>
    <t>zum:</t>
  </si>
  <si>
    <t>am:</t>
  </si>
  <si>
    <t xml:space="preserve">in: </t>
  </si>
  <si>
    <t xml:space="preserve">JF: </t>
  </si>
  <si>
    <t xml:space="preserve">St-Nr: </t>
  </si>
  <si>
    <t xml:space="preserve">aus: </t>
  </si>
  <si>
    <t xml:space="preserve"> mögliche Jahrgänge</t>
  </si>
  <si>
    <t>von</t>
  </si>
  <si>
    <t>bis</t>
  </si>
  <si>
    <t xml:space="preserve"> Bundeswettbewerb</t>
  </si>
  <si>
    <t>Eintritt entsp. Bundesland</t>
  </si>
  <si>
    <t>BWB</t>
  </si>
  <si>
    <t xml:space="preserve"> Int. Wettbewerb</t>
  </si>
  <si>
    <t>INT</t>
  </si>
  <si>
    <t xml:space="preserve"> Name </t>
  </si>
  <si>
    <t xml:space="preserve"> Vorname </t>
  </si>
  <si>
    <t>Geburtsdatum</t>
  </si>
  <si>
    <t xml:space="preserve"> m / w</t>
  </si>
  <si>
    <t>m</t>
  </si>
  <si>
    <t>w</t>
  </si>
  <si>
    <t>Diese ausgefüllte Tabelle bitte per Mail an die vom                                 Veranstalter vorgegebene Adresse einsenden!</t>
  </si>
  <si>
    <t>Gesamtalter 1-9</t>
  </si>
  <si>
    <t>Durchschnittsalter</t>
  </si>
  <si>
    <t>Vorgabepunkte</t>
  </si>
  <si>
    <t>V1.02</t>
  </si>
  <si>
    <t>Für die Richtigkeit gez.:</t>
  </si>
  <si>
    <t>Sollzeit Staffellauf in Sek</t>
  </si>
  <si>
    <t>Kat
Halb-Lang</t>
  </si>
  <si>
    <t>Es stehen die Wertungsbögen der angemeldeten Mannschaften zu Auswahl, bei denen noch keien Teilnehmen-Namen eingetragen wurden.</t>
  </si>
  <si>
    <t>Meldebogen</t>
  </si>
  <si>
    <t>Tn1 eingetragen</t>
  </si>
  <si>
    <t>Tn2 eingetragen</t>
  </si>
  <si>
    <t>Tn3 eingetragen</t>
  </si>
  <si>
    <t>Tn4 eingetragen</t>
  </si>
  <si>
    <t>Tn5 eingetragen</t>
  </si>
  <si>
    <t>Tn6 eingetragen</t>
  </si>
  <si>
    <t>Tn7 eingetragen</t>
  </si>
  <si>
    <t>Tn8 eingetragen</t>
  </si>
  <si>
    <t>Tn9 eingetragen</t>
  </si>
  <si>
    <t>TnE eingetragen</t>
  </si>
  <si>
    <t>TN eingetragen</t>
  </si>
  <si>
    <t>Mannschaft 3 (n.n.)</t>
  </si>
  <si>
    <t>Mannschaft 4 (n.n.)</t>
  </si>
  <si>
    <t>Mannschaft 6 (n.n.)</t>
  </si>
  <si>
    <t>Mannschaft 7 (n.n.)</t>
  </si>
  <si>
    <t>Mannschaft 8 (n.n.)</t>
  </si>
  <si>
    <t>Mannschaft 10 (n.n.)</t>
  </si>
  <si>
    <t>Mannschaft 1 (n.n.)</t>
  </si>
  <si>
    <t>Mannschaft 2 (n.n.)</t>
  </si>
  <si>
    <t>Mannschaft 5 (n.n.)</t>
  </si>
  <si>
    <t>Mannschaft 9 (n.n.)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</si>
</sst>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0"/>
    <numFmt numFmtId="165" formatCode="m:ss&quot; Min.&quot;"/>
    <numFmt numFmtId="166" formatCode="&quot;Sek. ü. &quot;m:ss&quot; Min.:&quot;"/>
    <numFmt numFmtId="167" formatCode="0.0"/>
    <numFmt numFmtId="168" formatCode="#,##0.0"/>
    <numFmt numFmtId="169" formatCode="0&quot;.&quot;"/>
    <numFmt numFmtId="170" formatCode="mm:ss;@"/>
  </numFmts>
  <fonts count="63" x14ac:knownFonts="1">
    <font>
      <sz val="10"/>
      <color theme="1"/>
      <name val="Arial"/>
      <family val="2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6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sz val="12"/>
      <color indexed="43"/>
      <name val="Times New Roman"/>
      <family val="1"/>
    </font>
    <font>
      <b/>
      <sz val="12"/>
      <color indexed="23"/>
      <name val="Times New Roman"/>
      <family val="1"/>
    </font>
    <font>
      <sz val="8"/>
      <color rgb="FF000000"/>
      <name val="Tahoma"/>
      <family val="2"/>
    </font>
    <font>
      <sz val="12"/>
      <color rgb="FF000000"/>
      <name val="System"/>
      <family val="2"/>
    </font>
    <font>
      <u/>
      <sz val="12"/>
      <color indexed="12"/>
      <name val="Times New Roman"/>
      <family val="1"/>
    </font>
    <font>
      <sz val="16"/>
      <color indexed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4"/>
      <name val="Times New Roman"/>
      <family val="1"/>
    </font>
    <font>
      <sz val="12"/>
      <color indexed="9"/>
      <name val="Times New Roman"/>
      <family val="1"/>
    </font>
    <font>
      <sz val="7"/>
      <name val="Times New Roman"/>
      <family val="1"/>
    </font>
    <font>
      <sz val="9"/>
      <color indexed="9"/>
      <name val="Times New Roman"/>
      <family val="1"/>
    </font>
    <font>
      <b/>
      <sz val="12.5"/>
      <name val="Times New Roman"/>
      <family val="1"/>
    </font>
    <font>
      <sz val="8"/>
      <name val="Times New Roman"/>
      <family val="1"/>
    </font>
    <font>
      <sz val="12"/>
      <name val="Arial"/>
      <family val="2"/>
    </font>
    <font>
      <b/>
      <sz val="16"/>
      <name val="Times New Roman"/>
      <family val="1"/>
    </font>
    <font>
      <sz val="12"/>
      <color indexed="12"/>
      <name val="Times New Roman"/>
      <family val="1"/>
    </font>
    <font>
      <sz val="8"/>
      <color indexed="8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sz val="10"/>
      <color rgb="FF000000"/>
      <name val="Arial"/>
      <family val="2"/>
    </font>
    <font>
      <b/>
      <sz val="12"/>
      <color rgb="FF002060"/>
      <name val="Times New Roman"/>
      <family val="1"/>
    </font>
    <font>
      <b/>
      <sz val="10"/>
      <color theme="1"/>
      <name val="Arial"/>
      <family val="2"/>
    </font>
    <font>
      <b/>
      <sz val="9"/>
      <name val="Times New Roman"/>
      <family val="1"/>
    </font>
    <font>
      <b/>
      <sz val="10"/>
      <name val="Times New Roman"/>
      <family val="1"/>
    </font>
    <font>
      <sz val="8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i/>
      <sz val="10"/>
      <name val="Times New Roman"/>
      <family val="1"/>
    </font>
    <font>
      <sz val="10"/>
      <color theme="1"/>
      <name val="Arial"/>
      <family val="2"/>
    </font>
    <font>
      <b/>
      <u/>
      <sz val="11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Symbol"/>
      <family val="1"/>
      <charset val="2"/>
    </font>
    <font>
      <b/>
      <u val="double"/>
      <sz val="12"/>
      <color theme="1"/>
      <name val="Arial"/>
      <family val="2"/>
    </font>
    <font>
      <b/>
      <sz val="12"/>
      <color rgb="FFFF0000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b/>
      <sz val="10"/>
      <color indexed="10"/>
      <name val="Arial"/>
      <family val="2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53"/>
      <name val="Arial"/>
      <family val="2"/>
    </font>
    <font>
      <b/>
      <sz val="10"/>
      <color indexed="8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  <xf numFmtId="9" fontId="40" fillId="0" borderId="0" applyFont="0" applyFill="0" applyBorder="0" applyAlignment="0" applyProtection="0"/>
    <xf numFmtId="0" fontId="50" fillId="0" borderId="0"/>
  </cellStyleXfs>
  <cellXfs count="444">
    <xf numFmtId="0" fontId="0" fillId="0" borderId="0" xfId="0"/>
    <xf numFmtId="0" fontId="2" fillId="2" borderId="0" xfId="0" applyFont="1" applyFill="1" applyProtection="1"/>
    <xf numFmtId="0" fontId="3" fillId="2" borderId="0" xfId="0" applyFont="1" applyFill="1" applyProtection="1"/>
    <xf numFmtId="0" fontId="4" fillId="2" borderId="0" xfId="0" applyFont="1" applyFill="1" applyProtection="1"/>
    <xf numFmtId="0" fontId="0" fillId="2" borderId="0" xfId="0" applyFill="1" applyProtection="1"/>
    <xf numFmtId="0" fontId="5" fillId="2" borderId="0" xfId="0" applyFont="1" applyFill="1" applyProtection="1"/>
    <xf numFmtId="14" fontId="2" fillId="3" borderId="1" xfId="0" applyNumberFormat="1" applyFont="1" applyFill="1" applyBorder="1" applyAlignment="1" applyProtection="1">
      <alignment horizontal="center"/>
      <protection locked="0"/>
    </xf>
    <xf numFmtId="0" fontId="8" fillId="4" borderId="15" xfId="0" applyFont="1" applyFill="1" applyBorder="1" applyAlignment="1" applyProtection="1">
      <alignment horizontal="center"/>
    </xf>
    <xf numFmtId="0" fontId="8" fillId="4" borderId="3" xfId="0" applyFont="1" applyFill="1" applyBorder="1" applyAlignment="1" applyProtection="1">
      <alignment horizontal="center"/>
    </xf>
    <xf numFmtId="0" fontId="8" fillId="4" borderId="16" xfId="0" applyFont="1" applyFill="1" applyBorder="1" applyAlignment="1" applyProtection="1">
      <alignment horizontal="center"/>
    </xf>
    <xf numFmtId="0" fontId="7" fillId="5" borderId="17" xfId="0" applyFont="1" applyFill="1" applyBorder="1" applyAlignment="1" applyProtection="1">
      <alignment horizontal="center"/>
    </xf>
    <xf numFmtId="0" fontId="0" fillId="5" borderId="2" xfId="0" applyFill="1" applyBorder="1" applyAlignment="1" applyProtection="1">
      <alignment horizontal="center"/>
    </xf>
    <xf numFmtId="164" fontId="0" fillId="5" borderId="18" xfId="0" applyNumberFormat="1" applyFill="1" applyBorder="1" applyAlignment="1" applyProtection="1">
      <alignment horizontal="center"/>
    </xf>
    <xf numFmtId="0" fontId="9" fillId="2" borderId="0" xfId="0" applyFont="1" applyFill="1" applyAlignment="1" applyProtection="1">
      <alignment horizontal="left"/>
      <protection locked="0" hidden="1"/>
    </xf>
    <xf numFmtId="165" fontId="5" fillId="3" borderId="1" xfId="0" applyNumberFormat="1" applyFont="1" applyFill="1" applyBorder="1" applyAlignment="1" applyProtection="1">
      <alignment horizontal="center"/>
    </xf>
    <xf numFmtId="0" fontId="7" fillId="5" borderId="12" xfId="0" applyFont="1" applyFill="1" applyBorder="1" applyAlignment="1" applyProtection="1">
      <alignment horizontal="center"/>
    </xf>
    <xf numFmtId="0" fontId="0" fillId="5" borderId="20" xfId="0" applyFill="1" applyBorder="1" applyAlignment="1" applyProtection="1">
      <alignment horizontal="center"/>
    </xf>
    <xf numFmtId="164" fontId="0" fillId="5" borderId="14" xfId="0" applyNumberFormat="1" applyFill="1" applyBorder="1" applyAlignment="1" applyProtection="1">
      <alignment horizontal="center"/>
    </xf>
    <xf numFmtId="0" fontId="14" fillId="3" borderId="0" xfId="1" applyFont="1" applyFill="1" applyAlignment="1" applyProtection="1">
      <alignment horizontal="center" vertical="center"/>
    </xf>
    <xf numFmtId="0" fontId="0" fillId="5" borderId="0" xfId="0" applyFill="1"/>
    <xf numFmtId="0" fontId="15" fillId="3" borderId="21" xfId="0" applyFont="1" applyFill="1" applyBorder="1" applyAlignment="1" applyProtection="1">
      <alignment horizontal="right" vertical="center" indent="1"/>
    </xf>
    <xf numFmtId="0" fontId="15" fillId="3" borderId="26" xfId="0" applyFont="1" applyFill="1" applyBorder="1" applyAlignment="1" applyProtection="1">
      <alignment horizontal="right" vertical="center" indent="1"/>
    </xf>
    <xf numFmtId="0" fontId="16" fillId="3" borderId="27" xfId="0" applyFont="1" applyFill="1" applyBorder="1" applyAlignment="1" applyProtection="1">
      <alignment horizontal="center" vertical="center"/>
    </xf>
    <xf numFmtId="0" fontId="15" fillId="3" borderId="21" xfId="0" applyFont="1" applyFill="1" applyBorder="1" applyAlignment="1" applyProtection="1">
      <alignment horizontal="center" vertical="center"/>
    </xf>
    <xf numFmtId="0" fontId="7" fillId="3" borderId="30" xfId="0" applyFont="1" applyFill="1" applyBorder="1" applyAlignment="1" applyProtection="1">
      <alignment horizontal="center"/>
    </xf>
    <xf numFmtId="0" fontId="7" fillId="3" borderId="31" xfId="0" applyFont="1" applyFill="1" applyBorder="1" applyAlignment="1" applyProtection="1">
      <alignment horizontal="center"/>
    </xf>
    <xf numFmtId="0" fontId="7" fillId="3" borderId="32" xfId="0" applyFont="1" applyFill="1" applyBorder="1" applyAlignment="1" applyProtection="1">
      <alignment horizontal="center"/>
    </xf>
    <xf numFmtId="0" fontId="18" fillId="3" borderId="0" xfId="0" applyFont="1" applyFill="1" applyProtection="1">
      <protection locked="0"/>
    </xf>
    <xf numFmtId="0" fontId="1" fillId="3" borderId="33" xfId="0" applyFont="1" applyFill="1" applyBorder="1" applyAlignment="1" applyProtection="1">
      <alignment horizontal="center"/>
    </xf>
    <xf numFmtId="14" fontId="1" fillId="3" borderId="34" xfId="0" applyNumberFormat="1" applyFont="1" applyFill="1" applyBorder="1" applyAlignment="1" applyProtection="1">
      <alignment horizontal="center"/>
      <protection locked="0"/>
    </xf>
    <xf numFmtId="0" fontId="1" fillId="3" borderId="35" xfId="0" applyFont="1" applyFill="1" applyBorder="1" applyAlignment="1" applyProtection="1">
      <alignment horizontal="center"/>
    </xf>
    <xf numFmtId="0" fontId="1" fillId="3" borderId="25" xfId="0" applyFont="1" applyFill="1" applyBorder="1" applyAlignment="1" applyProtection="1">
      <alignment horizontal="center"/>
    </xf>
    <xf numFmtId="0" fontId="1" fillId="3" borderId="36" xfId="0" applyFont="1" applyFill="1" applyBorder="1" applyAlignment="1" applyProtection="1">
      <alignment horizontal="center"/>
    </xf>
    <xf numFmtId="0" fontId="1" fillId="3" borderId="21" xfId="0" applyFont="1" applyFill="1" applyBorder="1" applyProtection="1"/>
    <xf numFmtId="0" fontId="1" fillId="3" borderId="24" xfId="0" applyFont="1" applyFill="1" applyBorder="1" applyAlignment="1">
      <alignment horizontal="center"/>
    </xf>
    <xf numFmtId="0" fontId="1" fillId="3" borderId="26" xfId="0" applyFont="1" applyFill="1" applyBorder="1" applyProtection="1"/>
    <xf numFmtId="0" fontId="1" fillId="3" borderId="27" xfId="0" applyFont="1" applyFill="1" applyBorder="1" applyAlignment="1" applyProtection="1">
      <alignment horizontal="center"/>
    </xf>
    <xf numFmtId="0" fontId="7" fillId="3" borderId="39" xfId="0" quotePrefix="1" applyFont="1" applyFill="1" applyBorder="1" applyAlignment="1" applyProtection="1">
      <alignment horizontal="center"/>
    </xf>
    <xf numFmtId="0" fontId="7" fillId="3" borderId="40" xfId="0" applyFont="1" applyFill="1" applyBorder="1" applyAlignment="1" applyProtection="1">
      <alignment horizontal="center"/>
    </xf>
    <xf numFmtId="0" fontId="1" fillId="3" borderId="1" xfId="0" applyNumberFormat="1" applyFont="1" applyFill="1" applyBorder="1" applyAlignment="1" applyProtection="1">
      <alignment horizontal="center"/>
      <protection locked="0"/>
    </xf>
    <xf numFmtId="0" fontId="7" fillId="3" borderId="1" xfId="0" quotePrefix="1" applyFont="1" applyFill="1" applyBorder="1" applyAlignment="1" applyProtection="1">
      <alignment horizontal="center"/>
    </xf>
    <xf numFmtId="0" fontId="7" fillId="3" borderId="46" xfId="0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left" indent="1"/>
    </xf>
    <xf numFmtId="0" fontId="1" fillId="3" borderId="5" xfId="0" applyNumberFormat="1" applyFont="1" applyFill="1" applyBorder="1" applyAlignment="1" applyProtection="1">
      <alignment horizontal="right" indent="2"/>
      <protection locked="0"/>
    </xf>
    <xf numFmtId="166" fontId="1" fillId="3" borderId="1" xfId="0" quotePrefix="1" applyNumberFormat="1" applyFont="1" applyFill="1" applyBorder="1" applyAlignment="1" applyProtection="1">
      <alignment horizontal="right"/>
    </xf>
    <xf numFmtId="0" fontId="1" fillId="3" borderId="46" xfId="0" applyFont="1" applyFill="1" applyBorder="1" applyAlignment="1" applyProtection="1">
      <alignment horizontal="center"/>
    </xf>
    <xf numFmtId="0" fontId="1" fillId="3" borderId="1" xfId="0" quotePrefix="1" applyFont="1" applyFill="1" applyBorder="1" applyAlignment="1" applyProtection="1">
      <alignment horizontal="center"/>
    </xf>
    <xf numFmtId="0" fontId="1" fillId="3" borderId="44" xfId="0" applyFont="1" applyFill="1" applyBorder="1" applyAlignment="1" applyProtection="1">
      <alignment horizontal="center"/>
    </xf>
    <xf numFmtId="0" fontId="7" fillId="3" borderId="47" xfId="0" applyFont="1" applyFill="1" applyBorder="1" applyAlignment="1" applyProtection="1">
      <alignment horizontal="center"/>
    </xf>
    <xf numFmtId="0" fontId="7" fillId="3" borderId="22" xfId="0" quotePrefix="1" applyFont="1" applyFill="1" applyBorder="1" applyAlignment="1" applyProtection="1">
      <alignment horizontal="center"/>
    </xf>
    <xf numFmtId="0" fontId="1" fillId="3" borderId="5" xfId="0" applyNumberFormat="1" applyFont="1" applyFill="1" applyBorder="1" applyAlignment="1" applyProtection="1">
      <alignment horizontal="right" indent="2"/>
    </xf>
    <xf numFmtId="0" fontId="1" fillId="5" borderId="1" xfId="0" applyFont="1" applyFill="1" applyBorder="1" applyProtection="1"/>
    <xf numFmtId="0" fontId="1" fillId="5" borderId="46" xfId="0" applyFont="1" applyFill="1" applyBorder="1" applyAlignment="1" applyProtection="1">
      <alignment horizontal="center"/>
    </xf>
    <xf numFmtId="0" fontId="7" fillId="3" borderId="31" xfId="0" quotePrefix="1" applyFont="1" applyFill="1" applyBorder="1" applyAlignment="1" applyProtection="1">
      <alignment horizontal="center"/>
    </xf>
    <xf numFmtId="167" fontId="7" fillId="3" borderId="32" xfId="0" applyNumberFormat="1" applyFont="1" applyFill="1" applyBorder="1" applyAlignment="1" applyProtection="1">
      <alignment horizontal="center"/>
    </xf>
    <xf numFmtId="0" fontId="21" fillId="3" borderId="7" xfId="0" applyFont="1" applyFill="1" applyBorder="1" applyAlignment="1" applyProtection="1">
      <alignment horizontal="right" vertical="center" indent="1"/>
    </xf>
    <xf numFmtId="0" fontId="13" fillId="3" borderId="0" xfId="1" applyFill="1" applyAlignment="1" applyProtection="1"/>
    <xf numFmtId="0" fontId="23" fillId="3" borderId="0" xfId="0" applyFont="1" applyFill="1"/>
    <xf numFmtId="0" fontId="24" fillId="2" borderId="0" xfId="0" applyFont="1" applyFill="1" applyProtection="1"/>
    <xf numFmtId="0" fontId="0" fillId="2" borderId="0" xfId="0" applyFill="1" applyAlignment="1" applyProtection="1">
      <alignment horizontal="center"/>
    </xf>
    <xf numFmtId="0" fontId="7" fillId="4" borderId="37" xfId="0" applyFont="1" applyFill="1" applyBorder="1" applyAlignment="1" applyProtection="1">
      <alignment horizontal="center"/>
    </xf>
    <xf numFmtId="0" fontId="25" fillId="2" borderId="0" xfId="1" applyFont="1" applyFill="1" applyAlignment="1" applyProtection="1">
      <alignment horizontal="center" vertical="center"/>
    </xf>
    <xf numFmtId="0" fontId="7" fillId="3" borderId="49" xfId="0" applyFont="1" applyFill="1" applyBorder="1" applyAlignment="1" applyProtection="1">
      <alignment horizontal="center" vertical="center"/>
    </xf>
    <xf numFmtId="0" fontId="7" fillId="3" borderId="50" xfId="0" applyFont="1" applyFill="1" applyBorder="1" applyAlignment="1" applyProtection="1">
      <alignment horizontal="center" vertical="center"/>
      <protection locked="0"/>
    </xf>
    <xf numFmtId="167" fontId="0" fillId="4" borderId="51" xfId="0" applyNumberFormat="1" applyFill="1" applyBorder="1" applyAlignment="1" applyProtection="1">
      <alignment horizontal="center" vertical="center"/>
    </xf>
    <xf numFmtId="0" fontId="0" fillId="2" borderId="0" xfId="0" applyFill="1" applyAlignment="1" applyProtection="1">
      <alignment vertical="center"/>
    </xf>
    <xf numFmtId="0" fontId="0" fillId="3" borderId="13" xfId="0" applyFill="1" applyBorder="1"/>
    <xf numFmtId="0" fontId="22" fillId="4" borderId="34" xfId="0" applyFont="1" applyFill="1" applyBorder="1" applyAlignment="1" applyProtection="1">
      <alignment horizontal="center" vertical="center" wrapText="1"/>
    </xf>
    <xf numFmtId="0" fontId="22" fillId="4" borderId="34" xfId="0" quotePrefix="1" applyFont="1" applyFill="1" applyBorder="1" applyAlignment="1" applyProtection="1">
      <alignment horizontal="center" vertical="center" wrapText="1"/>
    </xf>
    <xf numFmtId="0" fontId="7" fillId="3" borderId="52" xfId="0" applyFont="1" applyFill="1" applyBorder="1" applyAlignment="1" applyProtection="1">
      <alignment horizontal="center" vertical="center"/>
      <protection locked="0"/>
    </xf>
    <xf numFmtId="0" fontId="0" fillId="3" borderId="52" xfId="0" applyFill="1" applyBorder="1" applyAlignment="1" applyProtection="1">
      <alignment vertical="center"/>
      <protection locked="0"/>
    </xf>
    <xf numFmtId="0" fontId="7" fillId="3" borderId="53" xfId="0" applyFont="1" applyFill="1" applyBorder="1" applyAlignment="1" applyProtection="1">
      <alignment horizontal="center" vertical="center"/>
      <protection locked="0"/>
    </xf>
    <xf numFmtId="0" fontId="0" fillId="4" borderId="25" xfId="0" applyFill="1" applyBorder="1" applyAlignment="1" applyProtection="1">
      <alignment horizontal="center" vertical="center"/>
    </xf>
    <xf numFmtId="0" fontId="25" fillId="3" borderId="0" xfId="1" applyFont="1" applyFill="1" applyAlignment="1" applyProtection="1">
      <alignment horizontal="center" vertical="center"/>
    </xf>
    <xf numFmtId="14" fontId="15" fillId="3" borderId="24" xfId="0" applyNumberFormat="1" applyFont="1" applyFill="1" applyBorder="1" applyAlignment="1" applyProtection="1">
      <alignment horizontal="center"/>
    </xf>
    <xf numFmtId="0" fontId="0" fillId="3" borderId="13" xfId="0" applyFill="1" applyBorder="1" applyAlignment="1">
      <alignment vertical="center"/>
    </xf>
    <xf numFmtId="0" fontId="0" fillId="3" borderId="13" xfId="0" applyFill="1" applyBorder="1" applyAlignment="1">
      <alignment horizontal="right" vertical="center"/>
    </xf>
    <xf numFmtId="0" fontId="0" fillId="3" borderId="13" xfId="0" applyFill="1" applyBorder="1" applyAlignment="1">
      <alignment horizontal="center" vertical="center"/>
    </xf>
    <xf numFmtId="0" fontId="0" fillId="3" borderId="13" xfId="0" applyFill="1" applyBorder="1" applyAlignment="1">
      <alignment horizontal="left" vertical="center"/>
    </xf>
    <xf numFmtId="0" fontId="7" fillId="4" borderId="34" xfId="0" applyFont="1" applyFill="1" applyBorder="1" applyAlignment="1" applyProtection="1">
      <alignment horizontal="center" vertical="top"/>
    </xf>
    <xf numFmtId="0" fontId="16" fillId="5" borderId="1" xfId="2" applyFont="1" applyFill="1" applyBorder="1" applyAlignment="1">
      <alignment horizontal="center"/>
    </xf>
    <xf numFmtId="168" fontId="16" fillId="5" borderId="1" xfId="2" applyNumberFormat="1" applyFont="1" applyFill="1" applyBorder="1" applyAlignment="1">
      <alignment horizontal="center"/>
    </xf>
    <xf numFmtId="0" fontId="15" fillId="0" borderId="0" xfId="2" applyFont="1" applyAlignment="1">
      <alignment horizontal="center"/>
    </xf>
    <xf numFmtId="0" fontId="1" fillId="0" borderId="0" xfId="2"/>
    <xf numFmtId="168" fontId="1" fillId="0" borderId="0" xfId="2" applyNumberFormat="1"/>
    <xf numFmtId="0" fontId="0" fillId="2" borderId="0" xfId="0" applyFill="1" applyAlignment="1" applyProtection="1">
      <alignment horizontal="right" vertical="center"/>
    </xf>
    <xf numFmtId="0" fontId="0" fillId="2" borderId="0" xfId="0" applyFill="1" applyAlignment="1" applyProtection="1">
      <alignment horizontal="center" vertical="center"/>
    </xf>
    <xf numFmtId="168" fontId="16" fillId="3" borderId="47" xfId="0" applyNumberFormat="1" applyFont="1" applyFill="1" applyBorder="1" applyAlignment="1" applyProtection="1">
      <alignment horizontal="center" vertical="center"/>
    </xf>
    <xf numFmtId="3" fontId="7" fillId="3" borderId="40" xfId="0" applyNumberFormat="1" applyFont="1" applyFill="1" applyBorder="1" applyAlignment="1" applyProtection="1">
      <alignment horizontal="center"/>
    </xf>
    <xf numFmtId="0" fontId="1" fillId="0" borderId="0" xfId="2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" fillId="0" borderId="0" xfId="2" applyFill="1" applyAlignment="1">
      <alignment horizontal="center" vertical="center"/>
    </xf>
    <xf numFmtId="0" fontId="1" fillId="0" borderId="0" xfId="2" applyAlignment="1">
      <alignment horizontal="left" vertical="center"/>
    </xf>
    <xf numFmtId="0" fontId="7" fillId="0" borderId="3" xfId="2" applyFont="1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1" fillId="0" borderId="5" xfId="2" applyBorder="1" applyAlignment="1">
      <alignment horizontal="left" vertical="center"/>
    </xf>
    <xf numFmtId="0" fontId="1" fillId="0" borderId="49" xfId="2" applyBorder="1" applyAlignment="1">
      <alignment horizontal="center" vertical="center"/>
    </xf>
    <xf numFmtId="0" fontId="1" fillId="0" borderId="50" xfId="2" applyBorder="1" applyAlignment="1">
      <alignment horizontal="center" vertical="center"/>
    </xf>
    <xf numFmtId="0" fontId="1" fillId="0" borderId="51" xfId="2" applyBorder="1" applyAlignment="1">
      <alignment horizontal="center" vertical="center"/>
    </xf>
    <xf numFmtId="0" fontId="1" fillId="0" borderId="56" xfId="2" applyBorder="1" applyAlignment="1">
      <alignment horizontal="center" vertical="center"/>
    </xf>
    <xf numFmtId="0" fontId="16" fillId="6" borderId="3" xfId="2" applyFont="1" applyFill="1" applyBorder="1" applyAlignment="1">
      <alignment horizontal="center" vertical="center"/>
    </xf>
    <xf numFmtId="0" fontId="16" fillId="6" borderId="5" xfId="2" applyFont="1" applyFill="1" applyBorder="1" applyAlignment="1">
      <alignment horizontal="left" vertical="center"/>
    </xf>
    <xf numFmtId="0" fontId="28" fillId="6" borderId="49" xfId="2" applyFont="1" applyFill="1" applyBorder="1" applyAlignment="1">
      <alignment horizontal="center" textRotation="90"/>
    </xf>
    <xf numFmtId="0" fontId="28" fillId="6" borderId="51" xfId="2" applyFont="1" applyFill="1" applyBorder="1" applyAlignment="1">
      <alignment horizontal="center" textRotation="90"/>
    </xf>
    <xf numFmtId="0" fontId="28" fillId="6" borderId="56" xfId="2" applyFont="1" applyFill="1" applyBorder="1" applyAlignment="1">
      <alignment horizontal="center" textRotation="90"/>
    </xf>
    <xf numFmtId="0" fontId="28" fillId="6" borderId="50" xfId="2" applyFont="1" applyFill="1" applyBorder="1" applyAlignment="1">
      <alignment horizontal="center" textRotation="90"/>
    </xf>
    <xf numFmtId="0" fontId="27" fillId="6" borderId="51" xfId="2" applyFont="1" applyFill="1" applyBorder="1" applyAlignment="1">
      <alignment horizontal="center" textRotation="90" wrapText="1"/>
    </xf>
    <xf numFmtId="0" fontId="1" fillId="0" borderId="58" xfId="2" applyBorder="1" applyAlignment="1">
      <alignment horizontal="left" vertical="center"/>
    </xf>
    <xf numFmtId="0" fontId="1" fillId="0" borderId="58" xfId="2" applyBorder="1" applyAlignment="1">
      <alignment horizontal="center" vertical="center"/>
    </xf>
    <xf numFmtId="168" fontId="1" fillId="0" borderId="0" xfId="2" applyNumberFormat="1" applyAlignment="1" applyProtection="1">
      <alignment vertical="center"/>
      <protection locked="0"/>
    </xf>
    <xf numFmtId="0" fontId="0" fillId="4" borderId="5" xfId="0" applyFill="1" applyBorder="1" applyAlignment="1" applyProtection="1">
      <alignment horizontal="center" vertical="center"/>
    </xf>
    <xf numFmtId="169" fontId="0" fillId="4" borderId="51" xfId="0" applyNumberForma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right" vertical="center" wrapText="1"/>
    </xf>
    <xf numFmtId="0" fontId="31" fillId="2" borderId="0" xfId="0" applyFont="1" applyFill="1" applyAlignment="1" applyProtection="1">
      <alignment horizontal="center" vertical="center"/>
    </xf>
    <xf numFmtId="0" fontId="7" fillId="0" borderId="4" xfId="2" applyFont="1" applyBorder="1" applyAlignment="1">
      <alignment horizontal="center" vertical="center"/>
    </xf>
    <xf numFmtId="168" fontId="1" fillId="0" borderId="4" xfId="2" applyNumberFormat="1" applyFill="1" applyBorder="1" applyAlignment="1">
      <alignment vertical="center"/>
    </xf>
    <xf numFmtId="0" fontId="1" fillId="0" borderId="4" xfId="2" applyFill="1" applyBorder="1" applyAlignment="1">
      <alignment vertical="center"/>
    </xf>
    <xf numFmtId="0" fontId="1" fillId="0" borderId="4" xfId="2" applyFill="1" applyBorder="1" applyAlignment="1">
      <alignment horizontal="center" vertical="center"/>
    </xf>
    <xf numFmtId="0" fontId="1" fillId="0" borderId="4" xfId="2" applyFill="1" applyBorder="1" applyAlignment="1">
      <alignment horizontal="left" vertical="center"/>
    </xf>
    <xf numFmtId="0" fontId="7" fillId="7" borderId="1" xfId="2" applyFont="1" applyFill="1" applyBorder="1" applyAlignment="1">
      <alignment horizontal="center" vertical="center" wrapText="1"/>
    </xf>
    <xf numFmtId="0" fontId="33" fillId="7" borderId="1" xfId="2" applyFont="1" applyFill="1" applyBorder="1" applyAlignment="1">
      <alignment horizontal="center" vertical="center" wrapText="1"/>
    </xf>
    <xf numFmtId="168" fontId="7" fillId="7" borderId="5" xfId="2" applyNumberFormat="1" applyFont="1" applyFill="1" applyBorder="1" applyAlignment="1">
      <alignment horizontal="center" vertical="center" wrapText="1"/>
    </xf>
    <xf numFmtId="168" fontId="7" fillId="7" borderId="1" xfId="2" applyNumberFormat="1" applyFont="1" applyFill="1" applyBorder="1" applyAlignment="1">
      <alignment horizontal="center" vertical="center"/>
    </xf>
    <xf numFmtId="0" fontId="7" fillId="7" borderId="1" xfId="2" applyFont="1" applyFill="1" applyBorder="1" applyAlignment="1">
      <alignment horizontal="center" vertical="center"/>
    </xf>
    <xf numFmtId="0" fontId="7" fillId="6" borderId="1" xfId="2" applyFont="1" applyFill="1" applyBorder="1" applyAlignment="1">
      <alignment horizontal="center" vertical="center"/>
    </xf>
    <xf numFmtId="0" fontId="1" fillId="6" borderId="1" xfId="2" applyFont="1" applyFill="1" applyBorder="1" applyAlignment="1">
      <alignment horizontal="center" vertical="center" wrapText="1"/>
    </xf>
    <xf numFmtId="168" fontId="1" fillId="6" borderId="1" xfId="2" applyNumberFormat="1" applyFont="1" applyFill="1" applyBorder="1" applyAlignment="1">
      <alignment horizontal="center" vertical="center"/>
    </xf>
    <xf numFmtId="0" fontId="1" fillId="6" borderId="1" xfId="2" applyFont="1" applyFill="1" applyBorder="1" applyAlignment="1">
      <alignment horizontal="center" vertical="center"/>
    </xf>
    <xf numFmtId="168" fontId="7" fillId="7" borderId="1" xfId="2" applyNumberFormat="1" applyFont="1" applyFill="1" applyBorder="1" applyAlignment="1">
      <alignment horizontal="center" vertical="center" wrapText="1"/>
    </xf>
    <xf numFmtId="169" fontId="16" fillId="3" borderId="24" xfId="0" applyNumberFormat="1" applyFont="1" applyFill="1" applyBorder="1" applyAlignment="1" applyProtection="1">
      <alignment horizontal="center" vertical="center"/>
    </xf>
    <xf numFmtId="0" fontId="15" fillId="8" borderId="1" xfId="2" applyFont="1" applyFill="1" applyBorder="1" applyAlignment="1">
      <alignment horizontal="center"/>
    </xf>
    <xf numFmtId="168" fontId="15" fillId="8" borderId="1" xfId="2" applyNumberFormat="1" applyFont="1" applyFill="1" applyBorder="1" applyAlignment="1">
      <alignment horizontal="center"/>
    </xf>
    <xf numFmtId="0" fontId="16" fillId="8" borderId="1" xfId="2" applyFont="1" applyFill="1" applyBorder="1" applyAlignment="1">
      <alignment horizontal="center"/>
    </xf>
    <xf numFmtId="0" fontId="8" fillId="0" borderId="4" xfId="2" applyFont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1" fillId="0" borderId="4" xfId="2" applyFill="1" applyBorder="1" applyAlignment="1">
      <alignment horizontal="center"/>
    </xf>
    <xf numFmtId="0" fontId="1" fillId="0" borderId="4" xfId="2" applyFill="1" applyBorder="1"/>
    <xf numFmtId="168" fontId="1" fillId="0" borderId="4" xfId="2" applyNumberFormat="1" applyFill="1" applyBorder="1"/>
    <xf numFmtId="1" fontId="0" fillId="4" borderId="51" xfId="0" applyNumberFormat="1" applyFill="1" applyBorder="1" applyAlignment="1" applyProtection="1">
      <alignment horizontal="center" vertical="center"/>
    </xf>
    <xf numFmtId="0" fontId="38" fillId="3" borderId="7" xfId="0" applyFont="1" applyFill="1" applyBorder="1" applyAlignment="1" applyProtection="1">
      <alignment horizontal="center" vertical="center"/>
      <protection locked="0"/>
    </xf>
    <xf numFmtId="0" fontId="37" fillId="3" borderId="7" xfId="0" applyFont="1" applyFill="1" applyBorder="1" applyAlignment="1" applyProtection="1">
      <alignment horizontal="center" vertical="center" wrapText="1"/>
    </xf>
    <xf numFmtId="0" fontId="20" fillId="3" borderId="0" xfId="0" applyFont="1" applyFill="1" applyBorder="1" applyProtection="1"/>
    <xf numFmtId="0" fontId="41" fillId="0" borderId="0" xfId="0" applyFont="1" applyAlignment="1">
      <alignment vertical="center"/>
    </xf>
    <xf numFmtId="0" fontId="0" fillId="0" borderId="0" xfId="0" applyAlignment="1">
      <alignment vertical="center"/>
    </xf>
    <xf numFmtId="10" fontId="0" fillId="0" borderId="0" xfId="3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vertical="center"/>
    </xf>
    <xf numFmtId="1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vertical="center"/>
    </xf>
    <xf numFmtId="0" fontId="45" fillId="0" borderId="0" xfId="0" applyFont="1" applyAlignment="1">
      <alignment vertical="center"/>
    </xf>
    <xf numFmtId="168" fontId="1" fillId="0" borderId="4" xfId="2" applyNumberFormat="1" applyFill="1" applyBorder="1" applyAlignment="1">
      <alignment horizontal="right" indent="1"/>
    </xf>
    <xf numFmtId="168" fontId="1" fillId="0" borderId="5" xfId="2" applyNumberFormat="1" applyFill="1" applyBorder="1" applyAlignment="1">
      <alignment horizontal="right" vertical="center" indent="1"/>
    </xf>
    <xf numFmtId="168" fontId="1" fillId="0" borderId="4" xfId="2" applyNumberFormat="1" applyFill="1" applyBorder="1" applyAlignment="1">
      <alignment horizontal="right" vertical="center" indent="1"/>
    </xf>
    <xf numFmtId="0" fontId="2" fillId="2" borderId="0" xfId="0" applyFont="1" applyFill="1" applyAlignment="1" applyProtection="1">
      <alignment vertical="top" wrapText="1"/>
    </xf>
    <xf numFmtId="0" fontId="2" fillId="2" borderId="0" xfId="0" applyFont="1" applyFill="1" applyAlignment="1" applyProtection="1">
      <alignment vertical="top"/>
    </xf>
    <xf numFmtId="0" fontId="46" fillId="0" borderId="4" xfId="2" applyFont="1" applyBorder="1" applyAlignment="1">
      <alignment horizontal="center" vertical="center"/>
    </xf>
    <xf numFmtId="0" fontId="1" fillId="3" borderId="0" xfId="0" applyFont="1" applyFill="1" applyBorder="1" applyProtection="1"/>
    <xf numFmtId="0" fontId="0" fillId="3" borderId="0" xfId="0" applyFill="1"/>
    <xf numFmtId="0" fontId="1" fillId="3" borderId="0" xfId="0" applyFont="1" applyFill="1" applyBorder="1" applyProtection="1"/>
    <xf numFmtId="0" fontId="0" fillId="3" borderId="0" xfId="0" applyFill="1"/>
    <xf numFmtId="0" fontId="42" fillId="0" borderId="57" xfId="0" applyFont="1" applyBorder="1" applyAlignment="1">
      <alignment horizontal="center" vertical="center"/>
    </xf>
    <xf numFmtId="0" fontId="1" fillId="3" borderId="0" xfId="0" applyFont="1" applyFill="1" applyBorder="1" applyProtection="1"/>
    <xf numFmtId="0" fontId="0" fillId="3" borderId="0" xfId="0" applyFill="1"/>
    <xf numFmtId="0" fontId="0" fillId="6" borderId="0" xfId="0" applyFill="1" applyProtection="1"/>
    <xf numFmtId="0" fontId="34" fillId="6" borderId="0" xfId="0" applyFont="1" applyFill="1" applyProtection="1"/>
    <xf numFmtId="0" fontId="0" fillId="6" borderId="0" xfId="0" applyFill="1" applyAlignment="1" applyProtection="1">
      <alignment horizontal="center"/>
    </xf>
    <xf numFmtId="0" fontId="0" fillId="6" borderId="0" xfId="0" applyFill="1" applyAlignment="1" applyProtection="1">
      <alignment horizontal="center" vertical="center"/>
    </xf>
    <xf numFmtId="0" fontId="0" fillId="6" borderId="0" xfId="0" applyFill="1" applyAlignment="1" applyProtection="1">
      <alignment wrapText="1"/>
    </xf>
    <xf numFmtId="0" fontId="34" fillId="6" borderId="0" xfId="0" applyFont="1" applyFill="1" applyAlignment="1" applyProtection="1">
      <alignment wrapText="1"/>
    </xf>
    <xf numFmtId="0" fontId="0" fillId="6" borderId="0" xfId="0" applyFill="1" applyAlignment="1" applyProtection="1">
      <alignment vertical="center"/>
    </xf>
    <xf numFmtId="0" fontId="34" fillId="6" borderId="0" xfId="0" applyFont="1" applyFill="1" applyAlignment="1" applyProtection="1">
      <alignment vertical="center"/>
    </xf>
    <xf numFmtId="0" fontId="33" fillId="4" borderId="62" xfId="0" applyFont="1" applyFill="1" applyBorder="1" applyAlignment="1" applyProtection="1">
      <alignment horizontal="center"/>
    </xf>
    <xf numFmtId="0" fontId="22" fillId="4" borderId="63" xfId="0" applyFont="1" applyFill="1" applyBorder="1" applyAlignment="1" applyProtection="1">
      <alignment horizontal="center" wrapText="1"/>
    </xf>
    <xf numFmtId="0" fontId="47" fillId="3" borderId="64" xfId="0" applyFont="1" applyFill="1" applyBorder="1" applyAlignment="1" applyProtection="1">
      <alignment horizontal="center" vertical="center"/>
      <protection locked="0"/>
    </xf>
    <xf numFmtId="0" fontId="47" fillId="0" borderId="58" xfId="2" applyFont="1" applyBorder="1" applyAlignment="1">
      <alignment horizontal="center" vertical="center"/>
    </xf>
    <xf numFmtId="0" fontId="47" fillId="0" borderId="51" xfId="2" applyFont="1" applyBorder="1" applyAlignment="1">
      <alignment horizontal="center" vertical="center"/>
    </xf>
    <xf numFmtId="0" fontId="47" fillId="0" borderId="0" xfId="2" applyFont="1" applyAlignment="1">
      <alignment horizontal="center" vertical="center"/>
    </xf>
    <xf numFmtId="0" fontId="0" fillId="6" borderId="0" xfId="0" applyFill="1"/>
    <xf numFmtId="16" fontId="0" fillId="6" borderId="0" xfId="0" applyNumberFormat="1" applyFill="1"/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vertical="center"/>
    </xf>
    <xf numFmtId="0" fontId="1" fillId="3" borderId="1" xfId="0" applyNumberFormat="1" applyFont="1" applyFill="1" applyBorder="1" applyAlignment="1" applyProtection="1">
      <alignment horizontal="center"/>
    </xf>
    <xf numFmtId="0" fontId="0" fillId="0" borderId="0" xfId="0" applyAlignment="1">
      <alignment vertical="center" wrapText="1"/>
    </xf>
    <xf numFmtId="0" fontId="0" fillId="0" borderId="57" xfId="0" applyBorder="1" applyAlignment="1">
      <alignment horizontal="center" vertical="center"/>
    </xf>
    <xf numFmtId="0" fontId="42" fillId="0" borderId="58" xfId="0" applyFont="1" applyBorder="1" applyAlignment="1">
      <alignment horizontal="right" vertical="center"/>
    </xf>
    <xf numFmtId="0" fontId="0" fillId="0" borderId="58" xfId="0" applyBorder="1" applyAlignment="1">
      <alignment horizontal="right" vertical="center"/>
    </xf>
    <xf numFmtId="0" fontId="50" fillId="0" borderId="6" xfId="4" applyBorder="1" applyProtection="1"/>
    <xf numFmtId="0" fontId="50" fillId="0" borderId="7" xfId="4" applyBorder="1" applyProtection="1"/>
    <xf numFmtId="0" fontId="50" fillId="0" borderId="8" xfId="4" applyBorder="1"/>
    <xf numFmtId="0" fontId="50" fillId="0" borderId="0" xfId="4"/>
    <xf numFmtId="0" fontId="50" fillId="0" borderId="17" xfId="4" applyBorder="1" applyProtection="1"/>
    <xf numFmtId="0" fontId="50" fillId="0" borderId="0" xfId="4" applyBorder="1" applyProtection="1"/>
    <xf numFmtId="0" fontId="50" fillId="0" borderId="18" xfId="4" applyBorder="1"/>
    <xf numFmtId="0" fontId="50" fillId="0" borderId="0" xfId="4" applyBorder="1" applyAlignment="1" applyProtection="1">
      <alignment horizontal="left"/>
    </xf>
    <xf numFmtId="0" fontId="54" fillId="0" borderId="17" xfId="4" applyFont="1" applyBorder="1" applyAlignment="1" applyProtection="1">
      <alignment horizontal="right" vertical="center"/>
    </xf>
    <xf numFmtId="0" fontId="50" fillId="0" borderId="17" xfId="4" applyBorder="1" applyAlignment="1" applyProtection="1">
      <alignment vertical="center"/>
    </xf>
    <xf numFmtId="0" fontId="54" fillId="0" borderId="0" xfId="4" applyFont="1" applyBorder="1" applyAlignment="1" applyProtection="1">
      <alignment horizontal="center" vertical="center"/>
    </xf>
    <xf numFmtId="0" fontId="54" fillId="0" borderId="0" xfId="4" applyFont="1" applyBorder="1" applyAlignment="1" applyProtection="1">
      <alignment horizontal="right" vertical="center"/>
    </xf>
    <xf numFmtId="14" fontId="50" fillId="0" borderId="0" xfId="4" applyNumberFormat="1" applyFont="1" applyBorder="1" applyAlignment="1" applyProtection="1">
      <alignment vertical="center"/>
    </xf>
    <xf numFmtId="0" fontId="50" fillId="0" borderId="0" xfId="4" applyAlignment="1">
      <alignment horizontal="center"/>
    </xf>
    <xf numFmtId="14" fontId="54" fillId="0" borderId="0" xfId="4" applyNumberFormat="1" applyFont="1" applyBorder="1" applyAlignment="1" applyProtection="1">
      <alignment horizontal="center" vertical="center"/>
    </xf>
    <xf numFmtId="0" fontId="54" fillId="0" borderId="17" xfId="4" applyFont="1" applyBorder="1" applyAlignment="1">
      <alignment horizontal="right" vertical="center"/>
    </xf>
    <xf numFmtId="0" fontId="54" fillId="0" borderId="0" xfId="4" applyFont="1" applyBorder="1" applyAlignment="1">
      <alignment horizontal="center" vertical="center"/>
    </xf>
    <xf numFmtId="0" fontId="54" fillId="0" borderId="0" xfId="4" applyFont="1" applyBorder="1" applyAlignment="1">
      <alignment horizontal="right" vertical="center"/>
    </xf>
    <xf numFmtId="14" fontId="54" fillId="0" borderId="0" xfId="4" applyNumberFormat="1" applyFont="1" applyBorder="1" applyAlignment="1">
      <alignment horizontal="center" vertical="center"/>
    </xf>
    <xf numFmtId="0" fontId="55" fillId="0" borderId="30" xfId="4" applyFont="1" applyBorder="1" applyAlignment="1">
      <alignment horizontal="center" vertical="center"/>
    </xf>
    <xf numFmtId="0" fontId="55" fillId="0" borderId="68" xfId="4" applyFont="1" applyBorder="1" applyAlignment="1">
      <alignment horizontal="center" vertical="center"/>
    </xf>
    <xf numFmtId="0" fontId="55" fillId="0" borderId="31" xfId="4" applyFont="1" applyBorder="1" applyAlignment="1">
      <alignment horizontal="center" vertical="center"/>
    </xf>
    <xf numFmtId="0" fontId="55" fillId="10" borderId="41" xfId="4" applyFont="1" applyFill="1" applyBorder="1" applyAlignment="1">
      <alignment horizontal="center" vertical="center"/>
    </xf>
    <xf numFmtId="1" fontId="55" fillId="10" borderId="42" xfId="4" applyNumberFormat="1" applyFont="1" applyFill="1" applyBorder="1" applyAlignment="1">
      <alignment horizontal="center" vertical="center"/>
    </xf>
    <xf numFmtId="0" fontId="50" fillId="10" borderId="66" xfId="4" applyFill="1" applyBorder="1" applyAlignment="1">
      <alignment horizontal="center" vertical="center"/>
    </xf>
    <xf numFmtId="0" fontId="50" fillId="10" borderId="8" xfId="4" applyFill="1" applyBorder="1" applyAlignment="1">
      <alignment horizontal="center" vertical="center"/>
    </xf>
    <xf numFmtId="0" fontId="54" fillId="0" borderId="17" xfId="4" applyFont="1" applyBorder="1" applyAlignment="1">
      <alignment horizontal="center" vertical="center"/>
    </xf>
    <xf numFmtId="0" fontId="55" fillId="12" borderId="33" xfId="4" applyFont="1" applyFill="1" applyBorder="1" applyAlignment="1">
      <alignment horizontal="center" vertical="center"/>
    </xf>
    <xf numFmtId="1" fontId="55" fillId="12" borderId="34" xfId="4" applyNumberFormat="1" applyFont="1" applyFill="1" applyBorder="1" applyAlignment="1">
      <alignment horizontal="center" vertical="center"/>
    </xf>
    <xf numFmtId="1" fontId="55" fillId="12" borderId="63" xfId="4" applyNumberFormat="1" applyFont="1" applyFill="1" applyBorder="1" applyAlignment="1">
      <alignment horizontal="center" vertical="center"/>
    </xf>
    <xf numFmtId="0" fontId="50" fillId="12" borderId="10" xfId="4" applyFill="1" applyBorder="1" applyAlignment="1">
      <alignment horizontal="center" vertical="center"/>
    </xf>
    <xf numFmtId="0" fontId="50" fillId="3" borderId="47" xfId="4" applyFill="1" applyBorder="1" applyAlignment="1">
      <alignment horizontal="center" vertical="center"/>
    </xf>
    <xf numFmtId="0" fontId="50" fillId="10" borderId="69" xfId="4" applyFill="1" applyBorder="1" applyAlignment="1">
      <alignment horizontal="center" vertical="center"/>
    </xf>
    <xf numFmtId="0" fontId="50" fillId="0" borderId="65" xfId="4" applyBorder="1" applyAlignment="1">
      <alignment vertical="center"/>
    </xf>
    <xf numFmtId="0" fontId="55" fillId="0" borderId="67" xfId="4" applyFont="1" applyBorder="1" applyAlignment="1">
      <alignment horizontal="center" vertical="center"/>
    </xf>
    <xf numFmtId="0" fontId="50" fillId="12" borderId="70" xfId="4" applyFill="1" applyBorder="1" applyAlignment="1">
      <alignment horizontal="center" vertical="center"/>
    </xf>
    <xf numFmtId="1" fontId="50" fillId="10" borderId="48" xfId="4" applyNumberFormat="1" applyFill="1" applyBorder="1" applyAlignment="1">
      <alignment horizontal="center" vertical="center"/>
    </xf>
    <xf numFmtId="0" fontId="50" fillId="0" borderId="47" xfId="4" applyBorder="1"/>
    <xf numFmtId="0" fontId="57" fillId="4" borderId="21" xfId="4" applyFont="1" applyFill="1" applyBorder="1" applyAlignment="1" applyProtection="1">
      <alignment horizontal="center" vertical="center"/>
    </xf>
    <xf numFmtId="0" fontId="57" fillId="4" borderId="34" xfId="4" applyFont="1" applyFill="1" applyBorder="1" applyAlignment="1" applyProtection="1">
      <alignment horizontal="left" vertical="center"/>
      <protection locked="0"/>
    </xf>
    <xf numFmtId="14" fontId="57" fillId="4" borderId="34" xfId="4" applyNumberFormat="1" applyFont="1" applyFill="1" applyBorder="1" applyAlignment="1" applyProtection="1">
      <alignment horizontal="center" vertical="center"/>
      <protection locked="0"/>
    </xf>
    <xf numFmtId="0" fontId="57" fillId="4" borderId="63" xfId="4" applyFont="1" applyFill="1" applyBorder="1" applyAlignment="1" applyProtection="1">
      <alignment horizontal="center" vertical="center"/>
      <protection locked="0"/>
    </xf>
    <xf numFmtId="1" fontId="50" fillId="12" borderId="71" xfId="4" applyNumberFormat="1" applyFill="1" applyBorder="1" applyAlignment="1">
      <alignment horizontal="center" vertical="center"/>
    </xf>
    <xf numFmtId="1" fontId="58" fillId="3" borderId="72" xfId="4" applyNumberFormat="1" applyFont="1" applyFill="1" applyBorder="1" applyAlignment="1">
      <alignment horizontal="left" vertical="center"/>
    </xf>
    <xf numFmtId="1" fontId="50" fillId="10" borderId="71" xfId="4" applyNumberFormat="1" applyFill="1" applyBorder="1" applyAlignment="1">
      <alignment horizontal="center" vertical="center"/>
    </xf>
    <xf numFmtId="1" fontId="58" fillId="3" borderId="71" xfId="4" applyNumberFormat="1" applyFont="1" applyFill="1" applyBorder="1" applyAlignment="1">
      <alignment horizontal="center" vertical="center"/>
    </xf>
    <xf numFmtId="0" fontId="57" fillId="4" borderId="25" xfId="4" applyFont="1" applyFill="1" applyBorder="1" applyAlignment="1" applyProtection="1">
      <alignment horizontal="center" vertical="center"/>
    </xf>
    <xf numFmtId="1" fontId="50" fillId="12" borderId="61" xfId="4" applyNumberFormat="1" applyFill="1" applyBorder="1" applyAlignment="1">
      <alignment horizontal="center" vertical="center"/>
    </xf>
    <xf numFmtId="1" fontId="50" fillId="10" borderId="61" xfId="4" applyNumberFormat="1" applyFill="1" applyBorder="1" applyAlignment="1">
      <alignment horizontal="center" vertical="center"/>
    </xf>
    <xf numFmtId="1" fontId="58" fillId="3" borderId="61" xfId="4" applyNumberFormat="1" applyFont="1" applyFill="1" applyBorder="1" applyAlignment="1">
      <alignment horizontal="center" vertical="center"/>
    </xf>
    <xf numFmtId="1" fontId="50" fillId="12" borderId="64" xfId="4" applyNumberFormat="1" applyFill="1" applyBorder="1" applyAlignment="1">
      <alignment horizontal="center" vertical="center"/>
    </xf>
    <xf numFmtId="0" fontId="57" fillId="4" borderId="36" xfId="4" applyFont="1" applyFill="1" applyBorder="1" applyAlignment="1" applyProtection="1">
      <alignment horizontal="center" vertical="center"/>
    </xf>
    <xf numFmtId="1" fontId="50" fillId="5" borderId="69" xfId="4" applyNumberFormat="1" applyFill="1" applyBorder="1" applyAlignment="1">
      <alignment horizontal="center" vertical="center"/>
    </xf>
    <xf numFmtId="1" fontId="58" fillId="3" borderId="18" xfId="4" applyNumberFormat="1" applyFont="1" applyFill="1" applyBorder="1" applyAlignment="1">
      <alignment horizontal="left" vertical="center"/>
    </xf>
    <xf numFmtId="1" fontId="50" fillId="5" borderId="70" xfId="4" applyNumberFormat="1" applyFill="1" applyBorder="1" applyAlignment="1">
      <alignment horizontal="center" vertical="center"/>
    </xf>
    <xf numFmtId="1" fontId="58" fillId="3" borderId="70" xfId="4" applyNumberFormat="1" applyFont="1" applyFill="1" applyBorder="1" applyAlignment="1">
      <alignment horizontal="center" vertical="center"/>
    </xf>
    <xf numFmtId="1" fontId="50" fillId="3" borderId="11" xfId="4" applyNumberFormat="1" applyFill="1" applyBorder="1" applyAlignment="1">
      <alignment horizontal="center" vertical="center"/>
    </xf>
    <xf numFmtId="1" fontId="50" fillId="10" borderId="24" xfId="4" applyNumberFormat="1" applyFill="1" applyBorder="1" applyAlignment="1">
      <alignment horizontal="center" vertical="center"/>
    </xf>
    <xf numFmtId="0" fontId="50" fillId="0" borderId="73" xfId="4" applyBorder="1"/>
    <xf numFmtId="1" fontId="50" fillId="12" borderId="74" xfId="4" applyNumberFormat="1" applyFill="1" applyBorder="1" applyAlignment="1">
      <alignment horizontal="center" vertical="center"/>
    </xf>
    <xf numFmtId="1" fontId="50" fillId="3" borderId="55" xfId="4" applyNumberFormat="1" applyFill="1" applyBorder="1" applyAlignment="1">
      <alignment horizontal="center" vertical="center"/>
    </xf>
    <xf numFmtId="1" fontId="50" fillId="10" borderId="27" xfId="4" applyNumberFormat="1" applyFill="1" applyBorder="1" applyAlignment="1">
      <alignment horizontal="center" vertical="center"/>
    </xf>
    <xf numFmtId="0" fontId="50" fillId="0" borderId="69" xfId="4" applyBorder="1"/>
    <xf numFmtId="1" fontId="50" fillId="12" borderId="8" xfId="4" applyNumberFormat="1" applyFill="1" applyBorder="1" applyAlignment="1">
      <alignment horizontal="center" vertical="center"/>
    </xf>
    <xf numFmtId="1" fontId="50" fillId="3" borderId="8" xfId="4" applyNumberFormat="1" applyFill="1" applyBorder="1" applyAlignment="1">
      <alignment horizontal="center" vertical="center"/>
    </xf>
    <xf numFmtId="1" fontId="50" fillId="10" borderId="40" xfId="4" applyNumberFormat="1" applyFill="1" applyBorder="1" applyAlignment="1">
      <alignment horizontal="center" vertical="center"/>
    </xf>
    <xf numFmtId="0" fontId="56" fillId="0" borderId="65" xfId="4" applyFont="1" applyBorder="1" applyAlignment="1">
      <alignment horizontal="center" vertical="center"/>
    </xf>
    <xf numFmtId="0" fontId="50" fillId="0" borderId="47" xfId="4" applyBorder="1" applyAlignment="1">
      <alignment horizontal="right" vertical="center"/>
    </xf>
    <xf numFmtId="0" fontId="50" fillId="4" borderId="67" xfId="4" applyFill="1" applyBorder="1" applyAlignment="1" applyProtection="1">
      <alignment horizontal="left" vertical="center"/>
    </xf>
    <xf numFmtId="1" fontId="50" fillId="12" borderId="55" xfId="4" applyNumberFormat="1" applyFill="1" applyBorder="1" applyAlignment="1">
      <alignment horizontal="center" vertical="center"/>
    </xf>
    <xf numFmtId="0" fontId="50" fillId="0" borderId="70" xfId="4" applyBorder="1"/>
    <xf numFmtId="0" fontId="50" fillId="0" borderId="0" xfId="4" applyAlignment="1">
      <alignment horizontal="left"/>
    </xf>
    <xf numFmtId="0" fontId="0" fillId="3" borderId="13" xfId="0" applyFill="1" applyBorder="1"/>
    <xf numFmtId="0" fontId="1" fillId="3" borderId="0" xfId="0" applyFont="1" applyFill="1" applyBorder="1" applyProtection="1"/>
    <xf numFmtId="0" fontId="0" fillId="3" borderId="0" xfId="0" applyFill="1"/>
    <xf numFmtId="0" fontId="0" fillId="3" borderId="13" xfId="0" applyFill="1" applyBorder="1"/>
    <xf numFmtId="0" fontId="1" fillId="3" borderId="0" xfId="0" applyFont="1" applyFill="1" applyBorder="1" applyProtection="1"/>
    <xf numFmtId="0" fontId="0" fillId="3" borderId="0" xfId="0" applyFill="1"/>
    <xf numFmtId="0" fontId="0" fillId="6" borderId="0" xfId="0" applyFill="1" applyAlignment="1" applyProtection="1">
      <alignment horizontal="left" vertical="center"/>
    </xf>
    <xf numFmtId="0" fontId="50" fillId="0" borderId="0" xfId="4" applyBorder="1"/>
    <xf numFmtId="1" fontId="58" fillId="3" borderId="0" xfId="4" applyNumberFormat="1" applyFont="1" applyFill="1" applyBorder="1" applyAlignment="1">
      <alignment horizontal="center" vertical="center"/>
    </xf>
    <xf numFmtId="0" fontId="50" fillId="0" borderId="0" xfId="4" applyBorder="1" applyAlignment="1">
      <alignment vertical="top" wrapText="1"/>
    </xf>
    <xf numFmtId="1" fontId="58" fillId="0" borderId="72" xfId="4" applyNumberFormat="1" applyFont="1" applyFill="1" applyBorder="1" applyAlignment="1">
      <alignment horizontal="left" vertical="center"/>
    </xf>
    <xf numFmtId="0" fontId="50" fillId="6" borderId="0" xfId="4" applyFill="1"/>
    <xf numFmtId="0" fontId="50" fillId="6" borderId="0" xfId="4" applyFill="1" applyAlignment="1">
      <alignment horizontal="center"/>
    </xf>
    <xf numFmtId="14" fontId="50" fillId="6" borderId="0" xfId="4" applyNumberFormat="1" applyFill="1"/>
    <xf numFmtId="0" fontId="50" fillId="8" borderId="0" xfId="4" applyFill="1" applyBorder="1" applyProtection="1">
      <protection locked="0"/>
    </xf>
    <xf numFmtId="0" fontId="50" fillId="8" borderId="0" xfId="4" applyFill="1" applyBorder="1" applyProtection="1"/>
    <xf numFmtId="0" fontId="0" fillId="8" borderId="0" xfId="0" applyFill="1" applyProtection="1"/>
    <xf numFmtId="0" fontId="50" fillId="8" borderId="0" xfId="4" applyFill="1" applyProtection="1"/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left" indent="1"/>
      <protection locked="0"/>
    </xf>
    <xf numFmtId="0" fontId="2" fillId="3" borderId="4" xfId="0" applyFont="1" applyFill="1" applyBorder="1" applyAlignment="1" applyProtection="1">
      <alignment horizontal="left" indent="1"/>
      <protection locked="0"/>
    </xf>
    <xf numFmtId="0" fontId="2" fillId="3" borderId="5" xfId="0" applyFont="1" applyFill="1" applyBorder="1" applyAlignment="1" applyProtection="1">
      <alignment horizontal="left" indent="1"/>
      <protection locked="0"/>
    </xf>
    <xf numFmtId="0" fontId="7" fillId="4" borderId="6" xfId="0" applyFont="1" applyFill="1" applyBorder="1" applyAlignment="1" applyProtection="1">
      <alignment horizontal="center"/>
    </xf>
    <xf numFmtId="0" fontId="7" fillId="4" borderId="7" xfId="0" applyFont="1" applyFill="1" applyBorder="1" applyAlignment="1" applyProtection="1">
      <alignment horizontal="center"/>
    </xf>
    <xf numFmtId="0" fontId="7" fillId="4" borderId="8" xfId="0" applyFont="1" applyFill="1" applyBorder="1" applyAlignment="1" applyProtection="1">
      <alignment horizontal="center"/>
    </xf>
    <xf numFmtId="0" fontId="26" fillId="2" borderId="48" xfId="0" applyFont="1" applyFill="1" applyBorder="1" applyAlignment="1" applyProtection="1">
      <alignment horizontal="center" vertical="top"/>
    </xf>
    <xf numFmtId="0" fontId="2" fillId="2" borderId="0" xfId="0" applyFont="1" applyFill="1" applyAlignment="1" applyProtection="1">
      <alignment vertical="center" wrapText="1"/>
    </xf>
    <xf numFmtId="0" fontId="5" fillId="2" borderId="0" xfId="0" applyFont="1" applyFill="1" applyBorder="1" applyAlignment="1" applyProtection="1">
      <alignment horizontal="left" indent="3"/>
    </xf>
    <xf numFmtId="0" fontId="5" fillId="2" borderId="19" xfId="0" applyFont="1" applyFill="1" applyBorder="1" applyAlignment="1" applyProtection="1">
      <alignment horizontal="left" indent="3"/>
    </xf>
    <xf numFmtId="0" fontId="1" fillId="4" borderId="12" xfId="0" applyFont="1" applyFill="1" applyBorder="1" applyAlignment="1" applyProtection="1">
      <alignment horizontal="center"/>
    </xf>
    <xf numFmtId="0" fontId="1" fillId="4" borderId="13" xfId="0" applyFont="1" applyFill="1" applyBorder="1" applyAlignment="1" applyProtection="1">
      <alignment horizontal="center"/>
    </xf>
    <xf numFmtId="0" fontId="1" fillId="4" borderId="14" xfId="0" applyFont="1" applyFill="1" applyBorder="1" applyAlignment="1" applyProtection="1">
      <alignment horizontal="center"/>
    </xf>
    <xf numFmtId="0" fontId="10" fillId="2" borderId="0" xfId="0" applyFont="1" applyFill="1" applyProtection="1"/>
    <xf numFmtId="0" fontId="2" fillId="2" borderId="0" xfId="0" applyFont="1" applyFill="1" applyAlignment="1" applyProtection="1">
      <alignment horizontal="left" vertical="top" wrapText="1"/>
    </xf>
    <xf numFmtId="0" fontId="2" fillId="2" borderId="0" xfId="0" applyFont="1" applyFill="1" applyAlignment="1" applyProtection="1">
      <alignment vertical="top" wrapText="1"/>
    </xf>
    <xf numFmtId="0" fontId="2" fillId="2" borderId="0" xfId="0" applyFont="1" applyFill="1" applyAlignment="1" applyProtection="1">
      <alignment wrapText="1"/>
    </xf>
    <xf numFmtId="0" fontId="2" fillId="2" borderId="0" xfId="0" applyFont="1" applyFill="1" applyAlignment="1" applyProtection="1">
      <alignment vertical="top"/>
    </xf>
    <xf numFmtId="0" fontId="7" fillId="4" borderId="9" xfId="0" applyFont="1" applyFill="1" applyBorder="1" applyAlignment="1" applyProtection="1">
      <alignment horizontal="center"/>
    </xf>
    <xf numFmtId="0" fontId="7" fillId="4" borderId="10" xfId="0" applyFont="1" applyFill="1" applyBorder="1" applyAlignment="1" applyProtection="1">
      <alignment horizontal="center"/>
    </xf>
    <xf numFmtId="0" fontId="7" fillId="4" borderId="11" xfId="0" applyFont="1" applyFill="1" applyBorder="1" applyAlignment="1" applyProtection="1">
      <alignment horizontal="center"/>
    </xf>
    <xf numFmtId="0" fontId="51" fillId="0" borderId="7" xfId="4" applyFont="1" applyBorder="1" applyAlignment="1" applyProtection="1">
      <alignment horizontal="center" vertical="center"/>
    </xf>
    <xf numFmtId="0" fontId="53" fillId="0" borderId="0" xfId="4" applyFont="1" applyBorder="1" applyAlignment="1" applyProtection="1">
      <alignment horizontal="center" vertical="center"/>
    </xf>
    <xf numFmtId="0" fontId="54" fillId="11" borderId="65" xfId="4" applyFont="1" applyFill="1" applyBorder="1" applyAlignment="1" applyProtection="1">
      <alignment horizontal="center" vertical="center"/>
    </xf>
    <xf numFmtId="0" fontId="54" fillId="11" borderId="66" xfId="4" applyFont="1" applyFill="1" applyBorder="1" applyAlignment="1" applyProtection="1">
      <alignment horizontal="center" vertical="center"/>
    </xf>
    <xf numFmtId="0" fontId="54" fillId="11" borderId="67" xfId="4" applyFont="1" applyFill="1" applyBorder="1" applyAlignment="1" applyProtection="1">
      <alignment horizontal="center" vertical="center"/>
    </xf>
    <xf numFmtId="14" fontId="54" fillId="11" borderId="65" xfId="4" applyNumberFormat="1" applyFont="1" applyFill="1" applyBorder="1" applyAlignment="1" applyProtection="1">
      <alignment horizontal="center" vertical="center"/>
    </xf>
    <xf numFmtId="14" fontId="54" fillId="11" borderId="66" xfId="4" applyNumberFormat="1" applyFont="1" applyFill="1" applyBorder="1" applyAlignment="1" applyProtection="1">
      <alignment horizontal="center" vertical="center"/>
    </xf>
    <xf numFmtId="14" fontId="54" fillId="11" borderId="67" xfId="4" applyNumberFormat="1" applyFont="1" applyFill="1" applyBorder="1" applyAlignment="1" applyProtection="1">
      <alignment horizontal="center" vertical="center"/>
    </xf>
    <xf numFmtId="0" fontId="50" fillId="0" borderId="0" xfId="4" applyBorder="1" applyAlignment="1">
      <alignment vertical="top" wrapText="1"/>
    </xf>
    <xf numFmtId="0" fontId="50" fillId="0" borderId="26" xfId="4" applyBorder="1" applyAlignment="1">
      <alignment horizontal="center" vertical="center"/>
    </xf>
    <xf numFmtId="0" fontId="50" fillId="0" borderId="27" xfId="4" applyBorder="1" applyAlignment="1">
      <alignment horizontal="center" vertical="center"/>
    </xf>
    <xf numFmtId="0" fontId="54" fillId="4" borderId="65" xfId="4" applyFont="1" applyFill="1" applyBorder="1" applyAlignment="1" applyProtection="1">
      <alignment horizontal="center" vertical="center"/>
    </xf>
    <xf numFmtId="0" fontId="54" fillId="4" borderId="66" xfId="4" applyFont="1" applyFill="1" applyBorder="1" applyAlignment="1" applyProtection="1">
      <alignment horizontal="center" vertical="center"/>
    </xf>
    <xf numFmtId="0" fontId="54" fillId="4" borderId="67" xfId="4" applyFont="1" applyFill="1" applyBorder="1" applyAlignment="1" applyProtection="1">
      <alignment horizontal="center" vertical="center"/>
    </xf>
    <xf numFmtId="14" fontId="54" fillId="0" borderId="66" xfId="4" applyNumberFormat="1" applyFont="1" applyBorder="1" applyAlignment="1">
      <alignment horizontal="center" vertical="center"/>
    </xf>
    <xf numFmtId="14" fontId="54" fillId="0" borderId="8" xfId="4" applyNumberFormat="1" applyFont="1" applyBorder="1" applyAlignment="1">
      <alignment horizontal="center" vertical="center"/>
    </xf>
    <xf numFmtId="0" fontId="56" fillId="10" borderId="20" xfId="4" applyFont="1" applyFill="1" applyBorder="1" applyAlignment="1">
      <alignment horizontal="left" vertical="center" wrapText="1"/>
    </xf>
    <xf numFmtId="0" fontId="56" fillId="10" borderId="7" xfId="4" applyFont="1" applyFill="1" applyBorder="1" applyAlignment="1">
      <alignment horizontal="left" vertical="center" wrapText="1"/>
    </xf>
    <xf numFmtId="0" fontId="49" fillId="0" borderId="6" xfId="4" applyFont="1" applyBorder="1" applyAlignment="1">
      <alignment horizontal="center" vertical="center" wrapText="1"/>
    </xf>
    <xf numFmtId="0" fontId="49" fillId="0" borderId="7" xfId="4" applyFont="1" applyBorder="1" applyAlignment="1">
      <alignment horizontal="center" vertical="center" wrapText="1"/>
    </xf>
    <xf numFmtId="0" fontId="49" fillId="0" borderId="8" xfId="4" applyFont="1" applyBorder="1" applyAlignment="1">
      <alignment horizontal="center" vertical="center" wrapText="1"/>
    </xf>
    <xf numFmtId="0" fontId="49" fillId="0" borderId="17" xfId="4" applyFont="1" applyBorder="1" applyAlignment="1">
      <alignment horizontal="center" vertical="center" wrapText="1"/>
    </xf>
    <xf numFmtId="0" fontId="49" fillId="0" borderId="0" xfId="4" applyFont="1" applyBorder="1" applyAlignment="1">
      <alignment horizontal="center" vertical="center" wrapText="1"/>
    </xf>
    <xf numFmtId="0" fontId="49" fillId="0" borderId="18" xfId="4" applyFont="1" applyBorder="1" applyAlignment="1">
      <alignment horizontal="center" vertical="center" wrapText="1"/>
    </xf>
    <xf numFmtId="0" fontId="49" fillId="0" borderId="12" xfId="4" applyFont="1" applyBorder="1" applyAlignment="1">
      <alignment horizontal="center" vertical="center" wrapText="1"/>
    </xf>
    <xf numFmtId="0" fontId="49" fillId="0" borderId="13" xfId="4" applyFont="1" applyBorder="1" applyAlignment="1">
      <alignment horizontal="center" vertical="center" wrapText="1"/>
    </xf>
    <xf numFmtId="0" fontId="49" fillId="0" borderId="14" xfId="4" applyFont="1" applyBorder="1" applyAlignment="1">
      <alignment horizontal="center" vertical="center" wrapText="1"/>
    </xf>
    <xf numFmtId="0" fontId="50" fillId="0" borderId="21" xfId="4" applyBorder="1" applyAlignment="1">
      <alignment horizontal="center" vertical="center"/>
    </xf>
    <xf numFmtId="0" fontId="50" fillId="0" borderId="24" xfId="4" applyBorder="1" applyAlignment="1">
      <alignment horizontal="center" vertical="center"/>
    </xf>
    <xf numFmtId="0" fontId="50" fillId="0" borderId="9" xfId="4" applyBorder="1" applyAlignment="1">
      <alignment horizontal="center" vertical="center"/>
    </xf>
    <xf numFmtId="0" fontId="50" fillId="0" borderId="11" xfId="4" applyBorder="1" applyAlignment="1">
      <alignment horizontal="center" vertical="center"/>
    </xf>
    <xf numFmtId="0" fontId="7" fillId="4" borderId="37" xfId="0" applyFont="1" applyFill="1" applyBorder="1" applyAlignment="1" applyProtection="1">
      <alignment horizontal="center" vertical="center"/>
    </xf>
    <xf numFmtId="0" fontId="7" fillId="4" borderId="34" xfId="0" applyFont="1" applyFill="1" applyBorder="1" applyAlignment="1" applyProtection="1">
      <alignment horizontal="center" vertical="center"/>
    </xf>
    <xf numFmtId="0" fontId="7" fillId="4" borderId="44" xfId="0" applyFont="1" applyFill="1" applyBorder="1" applyAlignment="1" applyProtection="1">
      <alignment horizontal="center" vertical="center"/>
    </xf>
    <xf numFmtId="0" fontId="7" fillId="4" borderId="35" xfId="0" applyFont="1" applyFill="1" applyBorder="1" applyAlignment="1" applyProtection="1">
      <alignment horizontal="center" vertical="center"/>
    </xf>
    <xf numFmtId="0" fontId="7" fillId="4" borderId="37" xfId="0" applyFont="1" applyFill="1" applyBorder="1" applyAlignment="1" applyProtection="1">
      <alignment horizontal="center" vertical="center" wrapText="1"/>
    </xf>
    <xf numFmtId="0" fontId="7" fillId="4" borderId="34" xfId="0" applyFont="1" applyFill="1" applyBorder="1" applyAlignment="1" applyProtection="1">
      <alignment horizontal="center" vertical="center" wrapText="1"/>
    </xf>
    <xf numFmtId="0" fontId="7" fillId="4" borderId="36" xfId="0" applyFont="1" applyFill="1" applyBorder="1" applyAlignment="1" applyProtection="1">
      <alignment horizontal="center" vertical="center" wrapText="1"/>
    </xf>
    <xf numFmtId="0" fontId="7" fillId="4" borderId="33" xfId="0" applyFont="1" applyFill="1" applyBorder="1" applyAlignment="1" applyProtection="1">
      <alignment horizontal="center" vertical="center"/>
    </xf>
    <xf numFmtId="0" fontId="33" fillId="4" borderId="36" xfId="0" applyFont="1" applyFill="1" applyBorder="1" applyAlignment="1" applyProtection="1">
      <alignment horizontal="center" vertical="center"/>
    </xf>
    <xf numFmtId="0" fontId="33" fillId="4" borderId="33" xfId="0" applyFont="1" applyFill="1" applyBorder="1" applyAlignment="1" applyProtection="1">
      <alignment horizontal="center" vertical="center"/>
    </xf>
    <xf numFmtId="0" fontId="33" fillId="4" borderId="44" xfId="0" applyFont="1" applyFill="1" applyBorder="1" applyAlignment="1" applyProtection="1">
      <alignment horizontal="center" vertical="center"/>
    </xf>
    <xf numFmtId="0" fontId="33" fillId="4" borderId="35" xfId="0" applyFont="1" applyFill="1" applyBorder="1" applyAlignment="1" applyProtection="1">
      <alignment horizontal="center" vertical="center"/>
    </xf>
    <xf numFmtId="0" fontId="33" fillId="4" borderId="36" xfId="0" applyFont="1" applyFill="1" applyBorder="1" applyAlignment="1" applyProtection="1">
      <alignment horizontal="center" vertical="center" wrapText="1"/>
    </xf>
    <xf numFmtId="0" fontId="33" fillId="4" borderId="37" xfId="0" applyFont="1" applyFill="1" applyBorder="1" applyAlignment="1" applyProtection="1">
      <alignment horizontal="center" vertical="center"/>
    </xf>
    <xf numFmtId="0" fontId="33" fillId="4" borderId="34" xfId="0" applyFont="1" applyFill="1" applyBorder="1" applyAlignment="1" applyProtection="1">
      <alignment horizontal="center" vertical="center"/>
    </xf>
    <xf numFmtId="0" fontId="33" fillId="4" borderId="60" xfId="0" applyFont="1" applyFill="1" applyBorder="1" applyAlignment="1" applyProtection="1">
      <alignment horizontal="center" vertical="center" wrapText="1"/>
    </xf>
    <xf numFmtId="0" fontId="33" fillId="4" borderId="61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43" fillId="9" borderId="0" xfId="0" applyFont="1" applyFill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0" borderId="1" xfId="0" applyBorder="1" applyAlignment="1">
      <alignment horizontal="right" vertical="center"/>
    </xf>
    <xf numFmtId="3" fontId="42" fillId="0" borderId="1" xfId="0" applyNumberFormat="1" applyFon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3" fontId="42" fillId="0" borderId="59" xfId="0" applyNumberFormat="1" applyFont="1" applyBorder="1" applyAlignment="1">
      <alignment horizontal="center" vertical="center"/>
    </xf>
    <xf numFmtId="168" fontId="0" fillId="0" borderId="59" xfId="0" applyNumberFormat="1" applyBorder="1" applyAlignment="1">
      <alignment horizontal="center" vertical="center"/>
    </xf>
    <xf numFmtId="170" fontId="42" fillId="0" borderId="1" xfId="0" applyNumberFormat="1" applyFont="1" applyBorder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168" fontId="42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 wrapText="1"/>
    </xf>
    <xf numFmtId="0" fontId="48" fillId="9" borderId="57" xfId="2" applyFont="1" applyFill="1" applyBorder="1" applyAlignment="1">
      <alignment horizontal="center" vertical="center"/>
    </xf>
    <xf numFmtId="0" fontId="30" fillId="0" borderId="57" xfId="2" applyFont="1" applyBorder="1" applyAlignment="1">
      <alignment horizontal="center" vertical="center"/>
    </xf>
    <xf numFmtId="0" fontId="15" fillId="3" borderId="21" xfId="0" applyFont="1" applyFill="1" applyBorder="1" applyAlignment="1" applyProtection="1">
      <alignment vertical="center"/>
    </xf>
    <xf numFmtId="0" fontId="15" fillId="3" borderId="22" xfId="0" applyFont="1" applyFill="1" applyBorder="1" applyAlignment="1" applyProtection="1">
      <alignment vertical="center"/>
    </xf>
    <xf numFmtId="0" fontId="15" fillId="3" borderId="23" xfId="0" applyFont="1" applyFill="1" applyBorder="1" applyAlignment="1" applyProtection="1">
      <alignment vertical="center"/>
    </xf>
    <xf numFmtId="0" fontId="15" fillId="3" borderId="25" xfId="0" applyFont="1" applyFill="1" applyBorder="1" applyAlignment="1" applyProtection="1">
      <alignment vertical="center"/>
    </xf>
    <xf numFmtId="0" fontId="15" fillId="3" borderId="1" xfId="0" applyFont="1" applyFill="1" applyBorder="1" applyAlignment="1" applyProtection="1">
      <alignment vertical="center"/>
    </xf>
    <xf numFmtId="0" fontId="15" fillId="3" borderId="3" xfId="0" applyFont="1" applyFill="1" applyBorder="1" applyAlignment="1" applyProtection="1">
      <alignment vertical="center"/>
    </xf>
    <xf numFmtId="0" fontId="1" fillId="3" borderId="34" xfId="0" applyFont="1" applyFill="1" applyBorder="1" applyAlignment="1" applyProtection="1">
      <alignment horizontal="left" indent="1"/>
      <protection locked="0"/>
    </xf>
    <xf numFmtId="0" fontId="1" fillId="3" borderId="1" xfId="0" applyFont="1" applyFill="1" applyBorder="1" applyAlignment="1" applyProtection="1">
      <alignment horizontal="left" indent="1"/>
      <protection locked="0"/>
    </xf>
    <xf numFmtId="0" fontId="15" fillId="3" borderId="26" xfId="0" applyFont="1" applyFill="1" applyBorder="1" applyAlignment="1" applyProtection="1">
      <alignment vertical="top"/>
    </xf>
    <xf numFmtId="0" fontId="15" fillId="3" borderId="28" xfId="0" applyFont="1" applyFill="1" applyBorder="1" applyAlignment="1" applyProtection="1">
      <alignment vertical="top"/>
    </xf>
    <xf numFmtId="0" fontId="15" fillId="3" borderId="29" xfId="0" applyFont="1" applyFill="1" applyBorder="1" applyAlignment="1" applyProtection="1">
      <alignment vertical="top"/>
    </xf>
    <xf numFmtId="0" fontId="16" fillId="3" borderId="54" xfId="0" applyFont="1" applyFill="1" applyBorder="1" applyAlignment="1" applyProtection="1">
      <alignment horizontal="center" vertical="center" wrapText="1"/>
    </xf>
    <xf numFmtId="0" fontId="16" fillId="3" borderId="55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Protection="1"/>
    <xf numFmtId="0" fontId="16" fillId="3" borderId="30" xfId="0" applyFont="1" applyFill="1" applyBorder="1" applyProtection="1"/>
    <xf numFmtId="0" fontId="16" fillId="3" borderId="31" xfId="0" applyFont="1" applyFill="1" applyBorder="1" applyProtection="1"/>
    <xf numFmtId="0" fontId="16" fillId="0" borderId="32" xfId="0" applyFont="1" applyFill="1" applyBorder="1" applyProtection="1"/>
    <xf numFmtId="0" fontId="7" fillId="3" borderId="31" xfId="0" applyFont="1" applyFill="1" applyBorder="1" applyAlignment="1" applyProtection="1"/>
    <xf numFmtId="0" fontId="7" fillId="3" borderId="38" xfId="0" applyFont="1" applyFill="1" applyBorder="1" applyAlignment="1" applyProtection="1"/>
    <xf numFmtId="0" fontId="7" fillId="3" borderId="39" xfId="0" applyFont="1" applyFill="1" applyBorder="1" applyAlignment="1" applyProtection="1"/>
    <xf numFmtId="0" fontId="7" fillId="3" borderId="39" xfId="0" applyFont="1" applyFill="1" applyBorder="1" applyAlignment="1" applyProtection="1">
      <alignment horizontal="center"/>
    </xf>
    <xf numFmtId="0" fontId="7" fillId="3" borderId="39" xfId="0" applyFont="1" applyFill="1" applyBorder="1" applyAlignment="1" applyProtection="1">
      <alignment horizontal="right"/>
    </xf>
    <xf numFmtId="0" fontId="1" fillId="3" borderId="25" xfId="0" applyFont="1" applyFill="1" applyBorder="1" applyAlignment="1" applyProtection="1"/>
    <xf numFmtId="0" fontId="1" fillId="3" borderId="1" xfId="0" applyFont="1" applyFill="1" applyBorder="1" applyAlignment="1" applyProtection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right"/>
    </xf>
    <xf numFmtId="0" fontId="19" fillId="3" borderId="38" xfId="0" applyFont="1" applyFill="1" applyBorder="1" applyAlignment="1" applyProtection="1"/>
    <xf numFmtId="0" fontId="19" fillId="3" borderId="39" xfId="0" applyFont="1" applyFill="1" applyBorder="1" applyAlignment="1" applyProtection="1"/>
    <xf numFmtId="0" fontId="19" fillId="3" borderId="40" xfId="0" applyFont="1" applyFill="1" applyBorder="1" applyAlignment="1" applyProtection="1"/>
    <xf numFmtId="0" fontId="19" fillId="3" borderId="41" xfId="0" applyFont="1" applyFill="1" applyBorder="1" applyAlignment="1" applyProtection="1"/>
    <xf numFmtId="0" fontId="19" fillId="3" borderId="42" xfId="0" applyFont="1" applyFill="1" applyBorder="1" applyAlignment="1" applyProtection="1"/>
    <xf numFmtId="0" fontId="19" fillId="3" borderId="43" xfId="0" applyFont="1" applyFill="1" applyBorder="1" applyAlignment="1" applyProtection="1"/>
    <xf numFmtId="0" fontId="1" fillId="5" borderId="44" xfId="0" applyFont="1" applyFill="1" applyBorder="1" applyAlignment="1" applyProtection="1">
      <alignment horizontal="center"/>
    </xf>
    <xf numFmtId="0" fontId="1" fillId="5" borderId="45" xfId="0" applyFont="1" applyFill="1" applyBorder="1" applyAlignment="1" applyProtection="1">
      <alignment horizontal="center"/>
    </xf>
    <xf numFmtId="0" fontId="1" fillId="5" borderId="35" xfId="0" applyFont="1" applyFill="1" applyBorder="1" applyAlignment="1" applyProtection="1">
      <alignment horizontal="center"/>
    </xf>
    <xf numFmtId="0" fontId="7" fillId="3" borderId="26" xfId="0" applyFont="1" applyFill="1" applyBorder="1" applyAlignment="1" applyProtection="1">
      <alignment horizontal="right"/>
    </xf>
    <xf numFmtId="0" fontId="7" fillId="3" borderId="28" xfId="0" applyFont="1" applyFill="1" applyBorder="1" applyAlignment="1" applyProtection="1">
      <alignment horizontal="right"/>
    </xf>
    <xf numFmtId="0" fontId="7" fillId="3" borderId="29" xfId="0" applyFont="1" applyFill="1" applyBorder="1" applyAlignment="1" applyProtection="1">
      <alignment horizontal="right"/>
    </xf>
    <xf numFmtId="0" fontId="7" fillId="3" borderId="21" xfId="0" applyFont="1" applyFill="1" applyBorder="1" applyAlignment="1" applyProtection="1"/>
    <xf numFmtId="0" fontId="7" fillId="3" borderId="22" xfId="0" applyFont="1" applyFill="1" applyBorder="1" applyAlignment="1" applyProtection="1"/>
    <xf numFmtId="0" fontId="7" fillId="3" borderId="22" xfId="0" applyFont="1" applyFill="1" applyBorder="1" applyAlignment="1" applyProtection="1">
      <alignment horizontal="center"/>
    </xf>
    <xf numFmtId="0" fontId="7" fillId="3" borderId="22" xfId="0" applyFont="1" applyFill="1" applyBorder="1" applyAlignment="1" applyProtection="1">
      <alignment horizontal="right"/>
    </xf>
    <xf numFmtId="0" fontId="1" fillId="3" borderId="25" xfId="0" applyFont="1" applyFill="1" applyBorder="1" applyProtection="1"/>
    <xf numFmtId="0" fontId="1" fillId="3" borderId="1" xfId="0" applyFont="1" applyFill="1" applyBorder="1" applyProtection="1"/>
    <xf numFmtId="0" fontId="7" fillId="3" borderId="25" xfId="0" applyFont="1" applyFill="1" applyBorder="1" applyAlignment="1" applyProtection="1">
      <alignment horizontal="right"/>
    </xf>
    <xf numFmtId="0" fontId="7" fillId="3" borderId="1" xfId="0" applyFont="1" applyFill="1" applyBorder="1" applyAlignment="1" applyProtection="1">
      <alignment horizontal="right"/>
    </xf>
    <xf numFmtId="0" fontId="1" fillId="5" borderId="44" xfId="0" applyFont="1" applyFill="1" applyBorder="1" applyProtection="1"/>
    <xf numFmtId="0" fontId="1" fillId="5" borderId="45" xfId="0" applyFont="1" applyFill="1" applyBorder="1" applyProtection="1"/>
    <xf numFmtId="0" fontId="1" fillId="5" borderId="35" xfId="0" applyFont="1" applyFill="1" applyBorder="1" applyProtection="1"/>
    <xf numFmtId="0" fontId="22" fillId="3" borderId="48" xfId="0" applyFont="1" applyFill="1" applyBorder="1" applyAlignment="1" applyProtection="1">
      <alignment horizontal="center"/>
    </xf>
    <xf numFmtId="0" fontId="1" fillId="3" borderId="0" xfId="0" applyFont="1" applyFill="1" applyBorder="1" applyProtection="1"/>
    <xf numFmtId="0" fontId="0" fillId="3" borderId="0" xfId="0" applyFill="1"/>
    <xf numFmtId="0" fontId="7" fillId="3" borderId="30" xfId="0" applyFont="1" applyFill="1" applyBorder="1" applyProtection="1"/>
    <xf numFmtId="0" fontId="7" fillId="3" borderId="31" xfId="0" applyFont="1" applyFill="1" applyBorder="1" applyProtection="1"/>
    <xf numFmtId="0" fontId="1" fillId="3" borderId="31" xfId="0" applyFont="1" applyFill="1" applyBorder="1" applyAlignment="1" applyProtection="1">
      <alignment horizontal="center"/>
    </xf>
    <xf numFmtId="0" fontId="20" fillId="3" borderId="7" xfId="0" applyFont="1" applyFill="1" applyBorder="1" applyProtection="1">
      <protection locked="0"/>
    </xf>
    <xf numFmtId="0" fontId="39" fillId="3" borderId="57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/>
    </xf>
    <xf numFmtId="0" fontId="1" fillId="3" borderId="29" xfId="0" applyFont="1" applyFill="1" applyBorder="1" applyAlignment="1" applyProtection="1">
      <alignment horizontal="left" indent="1"/>
      <protection locked="0"/>
    </xf>
    <xf numFmtId="0" fontId="1" fillId="3" borderId="77" xfId="0" applyFont="1" applyFill="1" applyBorder="1" applyAlignment="1" applyProtection="1">
      <alignment horizontal="left" indent="1"/>
      <protection locked="0"/>
    </xf>
    <xf numFmtId="0" fontId="1" fillId="3" borderId="76" xfId="0" applyFont="1" applyFill="1" applyBorder="1" applyAlignment="1" applyProtection="1">
      <alignment horizontal="left" indent="1"/>
      <protection locked="0"/>
    </xf>
    <xf numFmtId="0" fontId="1" fillId="3" borderId="3" xfId="0" applyFont="1" applyFill="1" applyBorder="1" applyAlignment="1" applyProtection="1">
      <alignment horizontal="left" indent="1"/>
      <protection locked="0"/>
    </xf>
    <xf numFmtId="0" fontId="1" fillId="3" borderId="5" xfId="0" applyFont="1" applyFill="1" applyBorder="1" applyAlignment="1" applyProtection="1">
      <alignment horizontal="left" indent="1"/>
      <protection locked="0"/>
    </xf>
    <xf numFmtId="0" fontId="1" fillId="3" borderId="4" xfId="0" applyFont="1" applyFill="1" applyBorder="1" applyAlignment="1" applyProtection="1">
      <alignment horizontal="left" indent="1"/>
      <protection locked="0"/>
    </xf>
    <xf numFmtId="0" fontId="1" fillId="3" borderId="23" xfId="0" applyFont="1" applyFill="1" applyBorder="1" applyAlignment="1" applyProtection="1">
      <alignment horizontal="left" indent="1"/>
      <protection locked="0"/>
    </xf>
    <xf numFmtId="0" fontId="1" fillId="3" borderId="75" xfId="0" applyFont="1" applyFill="1" applyBorder="1" applyAlignment="1" applyProtection="1">
      <alignment horizontal="left" indent="1"/>
      <protection locked="0"/>
    </xf>
    <xf numFmtId="0" fontId="1" fillId="3" borderId="10" xfId="0" applyFont="1" applyFill="1" applyBorder="1" applyAlignment="1" applyProtection="1">
      <alignment horizontal="left" indent="1"/>
      <protection locked="0"/>
    </xf>
  </cellXfs>
  <cellStyles count="5">
    <cellStyle name="Hyperlink" xfId="1" builtinId="8"/>
    <cellStyle name="Prozent" xfId="3" builtinId="5"/>
    <cellStyle name="Standard" xfId="0" builtinId="0"/>
    <cellStyle name="Standard 2" xfId="2"/>
    <cellStyle name="Standard 2 2" xfId="4"/>
  </cellStyles>
  <dxfs count="252">
    <dxf>
      <font>
        <color theme="0"/>
      </font>
      <fill>
        <patternFill>
          <bgColor rgb="FFFF0000"/>
        </patternFill>
      </fill>
    </dxf>
    <dxf>
      <font>
        <strike val="0"/>
        <color theme="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color theme="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color theme="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color theme="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color theme="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color theme="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color theme="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color theme="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color theme="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color theme="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color theme="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color theme="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color theme="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theme="0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FFFF66"/>
      <color rgb="FFFFFF80"/>
      <color rgb="FFFFFFCC"/>
      <color rgb="FFCCFF66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fmlaLink="$B$24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Radio" checked="Checked" firstButton="1" fmlaLink="$L$2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GBox" noThreeD="1"/>
</file>

<file path=xl/ctrlProps/ctrlProp19.xml><?xml version="1.0" encoding="utf-8"?>
<formControlPr xmlns="http://schemas.microsoft.com/office/spreadsheetml/2009/9/main" objectType="Radio" checked="Checked" firstButton="1" fmlaLink="$F$1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GBox" noThreeD="1"/>
</file>

<file path=xl/ctrlProps/ctrlProp22.xml><?xml version="1.0" encoding="utf-8"?>
<formControlPr xmlns="http://schemas.microsoft.com/office/spreadsheetml/2009/9/main" objectType="Radio" checked="Checked" firstButton="1" fmlaLink="$F$2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CheckBox" fmlaLink="$B$48" lockText="1"/>
</file>

<file path=xl/ctrlProps/ctrlProp28.xml><?xml version="1.0" encoding="utf-8"?>
<formControlPr xmlns="http://schemas.microsoft.com/office/spreadsheetml/2009/9/main" objectType="CheckBox" checked="Checked" fmlaLink="$A$9" lockText="1" noThreeD="1"/>
</file>

<file path=xl/ctrlProps/ctrlProp29.xml><?xml version="1.0" encoding="utf-8"?>
<formControlPr xmlns="http://schemas.microsoft.com/office/spreadsheetml/2009/9/main" objectType="CheckBox" checked="Checked" fmlaLink="$A$10" lockText="1" noThreeD="1"/>
</file>

<file path=xl/ctrlProps/ctrlProp30.xml><?xml version="1.0" encoding="utf-8"?>
<formControlPr xmlns="http://schemas.microsoft.com/office/spreadsheetml/2009/9/main" objectType="CheckBox" checked="Checked" fmlaLink="$A$11" lockText="1" noThreeD="1"/>
</file>

<file path=xl/ctrlProps/ctrlProp31.xml><?xml version="1.0" encoding="utf-8"?>
<formControlPr xmlns="http://schemas.microsoft.com/office/spreadsheetml/2009/9/main" objectType="CheckBox" checked="Checked" fmlaLink="$A$12" lockText="1" noThreeD="1"/>
</file>

<file path=xl/ctrlProps/ctrlProp32.xml><?xml version="1.0" encoding="utf-8"?>
<formControlPr xmlns="http://schemas.microsoft.com/office/spreadsheetml/2009/9/main" objectType="CheckBox" checked="Checked" fmlaLink="$A$13" lockText="1" noThreeD="1"/>
</file>

<file path=xl/ctrlProps/ctrlProp33.xml><?xml version="1.0" encoding="utf-8"?>
<formControlPr xmlns="http://schemas.microsoft.com/office/spreadsheetml/2009/9/main" objectType="CheckBox" checked="Checked" fmlaLink="$A$14" lockText="1" noThreeD="1"/>
</file>

<file path=xl/ctrlProps/ctrlProp34.xml><?xml version="1.0" encoding="utf-8"?>
<formControlPr xmlns="http://schemas.microsoft.com/office/spreadsheetml/2009/9/main" objectType="CheckBox" checked="Checked" fmlaLink="$A$15" lockText="1" noThreeD="1"/>
</file>

<file path=xl/ctrlProps/ctrlProp35.xml><?xml version="1.0" encoding="utf-8"?>
<formControlPr xmlns="http://schemas.microsoft.com/office/spreadsheetml/2009/9/main" objectType="CheckBox" checked="Checked" fmlaLink="$A$16" lockText="1" noThreeD="1"/>
</file>

<file path=xl/ctrlProps/ctrlProp36.xml><?xml version="1.0" encoding="utf-8"?>
<formControlPr xmlns="http://schemas.microsoft.com/office/spreadsheetml/2009/9/main" objectType="CheckBox" checked="Checked" fmlaLink="$A$17" lockText="1" noThreeD="1"/>
</file>

<file path=xl/ctrlProps/ctrlProp37.xml><?xml version="1.0" encoding="utf-8"?>
<formControlPr xmlns="http://schemas.microsoft.com/office/spreadsheetml/2009/9/main" objectType="CheckBox" fmlaLink="$A$18" lockText="1" noThreeD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CheckBox" fmlaLink="$B$48" lockText="1"/>
</file>

<file path=xl/ctrlProps/ctrlProp40.xml><?xml version="1.0" encoding="utf-8"?>
<formControlPr xmlns="http://schemas.microsoft.com/office/spreadsheetml/2009/9/main" objectType="CheckBox" checked="Checked" fmlaLink="$A$9" lockText="1" noThreeD="1"/>
</file>

<file path=xl/ctrlProps/ctrlProp41.xml><?xml version="1.0" encoding="utf-8"?>
<formControlPr xmlns="http://schemas.microsoft.com/office/spreadsheetml/2009/9/main" objectType="CheckBox" checked="Checked" fmlaLink="$A$10" lockText="1" noThreeD="1"/>
</file>

<file path=xl/ctrlProps/ctrlProp42.xml><?xml version="1.0" encoding="utf-8"?>
<formControlPr xmlns="http://schemas.microsoft.com/office/spreadsheetml/2009/9/main" objectType="CheckBox" checked="Checked" fmlaLink="$A$11" lockText="1" noThreeD="1"/>
</file>

<file path=xl/ctrlProps/ctrlProp43.xml><?xml version="1.0" encoding="utf-8"?>
<formControlPr xmlns="http://schemas.microsoft.com/office/spreadsheetml/2009/9/main" objectType="CheckBox" checked="Checked" fmlaLink="$A$12" lockText="1" noThreeD="1"/>
</file>

<file path=xl/ctrlProps/ctrlProp44.xml><?xml version="1.0" encoding="utf-8"?>
<formControlPr xmlns="http://schemas.microsoft.com/office/spreadsheetml/2009/9/main" objectType="CheckBox" checked="Checked" fmlaLink="$A$13" lockText="1" noThreeD="1"/>
</file>

<file path=xl/ctrlProps/ctrlProp45.xml><?xml version="1.0" encoding="utf-8"?>
<formControlPr xmlns="http://schemas.microsoft.com/office/spreadsheetml/2009/9/main" objectType="CheckBox" checked="Checked" fmlaLink="$A$14" lockText="1" noThreeD="1"/>
</file>

<file path=xl/ctrlProps/ctrlProp46.xml><?xml version="1.0" encoding="utf-8"?>
<formControlPr xmlns="http://schemas.microsoft.com/office/spreadsheetml/2009/9/main" objectType="CheckBox" checked="Checked" fmlaLink="$A$15" lockText="1" noThreeD="1"/>
</file>

<file path=xl/ctrlProps/ctrlProp47.xml><?xml version="1.0" encoding="utf-8"?>
<formControlPr xmlns="http://schemas.microsoft.com/office/spreadsheetml/2009/9/main" objectType="CheckBox" checked="Checked" fmlaLink="$A$16" lockText="1" noThreeD="1"/>
</file>

<file path=xl/ctrlProps/ctrlProp48.xml><?xml version="1.0" encoding="utf-8"?>
<formControlPr xmlns="http://schemas.microsoft.com/office/spreadsheetml/2009/9/main" objectType="CheckBox" checked="Checked" fmlaLink="$A$17" lockText="1" noThreeD="1"/>
</file>

<file path=xl/ctrlProps/ctrlProp49.xml><?xml version="1.0" encoding="utf-8"?>
<formControlPr xmlns="http://schemas.microsoft.com/office/spreadsheetml/2009/9/main" objectType="CheckBox" fmlaLink="$A$18" lockText="1" noThreeD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CheckBox" fmlaLink="$B$48" lockText="1"/>
</file>

<file path=xl/ctrlProps/ctrlProp52.xml><?xml version="1.0" encoding="utf-8"?>
<formControlPr xmlns="http://schemas.microsoft.com/office/spreadsheetml/2009/9/main" objectType="CheckBox" checked="Checked" fmlaLink="$A$9" lockText="1" noThreeD="1"/>
</file>

<file path=xl/ctrlProps/ctrlProp53.xml><?xml version="1.0" encoding="utf-8"?>
<formControlPr xmlns="http://schemas.microsoft.com/office/spreadsheetml/2009/9/main" objectType="CheckBox" checked="Checked" fmlaLink="$A$10" lockText="1" noThreeD="1"/>
</file>

<file path=xl/ctrlProps/ctrlProp54.xml><?xml version="1.0" encoding="utf-8"?>
<formControlPr xmlns="http://schemas.microsoft.com/office/spreadsheetml/2009/9/main" objectType="CheckBox" checked="Checked" fmlaLink="$A$11" lockText="1" noThreeD="1"/>
</file>

<file path=xl/ctrlProps/ctrlProp55.xml><?xml version="1.0" encoding="utf-8"?>
<formControlPr xmlns="http://schemas.microsoft.com/office/spreadsheetml/2009/9/main" objectType="CheckBox" checked="Checked" fmlaLink="$A$12" lockText="1" noThreeD="1"/>
</file>

<file path=xl/ctrlProps/ctrlProp56.xml><?xml version="1.0" encoding="utf-8"?>
<formControlPr xmlns="http://schemas.microsoft.com/office/spreadsheetml/2009/9/main" objectType="CheckBox" checked="Checked" fmlaLink="$A$13" lockText="1" noThreeD="1"/>
</file>

<file path=xl/ctrlProps/ctrlProp57.xml><?xml version="1.0" encoding="utf-8"?>
<formControlPr xmlns="http://schemas.microsoft.com/office/spreadsheetml/2009/9/main" objectType="CheckBox" checked="Checked" fmlaLink="$A$14" lockText="1" noThreeD="1"/>
</file>

<file path=xl/ctrlProps/ctrlProp58.xml><?xml version="1.0" encoding="utf-8"?>
<formControlPr xmlns="http://schemas.microsoft.com/office/spreadsheetml/2009/9/main" objectType="CheckBox" checked="Checked" fmlaLink="$A$15" lockText="1" noThreeD="1"/>
</file>

<file path=xl/ctrlProps/ctrlProp59.xml><?xml version="1.0" encoding="utf-8"?>
<formControlPr xmlns="http://schemas.microsoft.com/office/spreadsheetml/2009/9/main" objectType="CheckBox" checked="Checked" fmlaLink="$A$16" lockText="1" noThreeD="1"/>
</file>

<file path=xl/ctrlProps/ctrlProp60.xml><?xml version="1.0" encoding="utf-8"?>
<formControlPr xmlns="http://schemas.microsoft.com/office/spreadsheetml/2009/9/main" objectType="CheckBox" checked="Checked" fmlaLink="$A$17" lockText="1" noThreeD="1"/>
</file>

<file path=xl/ctrlProps/ctrlProp61.xml><?xml version="1.0" encoding="utf-8"?>
<formControlPr xmlns="http://schemas.microsoft.com/office/spreadsheetml/2009/9/main" objectType="CheckBox" fmlaLink="$A$18" lockText="1" noThreeD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CheckBox" fmlaLink="$B$48" lockText="1"/>
</file>

<file path=xl/ctrlProps/ctrlProp64.xml><?xml version="1.0" encoding="utf-8"?>
<formControlPr xmlns="http://schemas.microsoft.com/office/spreadsheetml/2009/9/main" objectType="CheckBox" checked="Checked" fmlaLink="$A$9" lockText="1" noThreeD="1"/>
</file>

<file path=xl/ctrlProps/ctrlProp65.xml><?xml version="1.0" encoding="utf-8"?>
<formControlPr xmlns="http://schemas.microsoft.com/office/spreadsheetml/2009/9/main" objectType="CheckBox" checked="Checked" fmlaLink="$A$10" lockText="1" noThreeD="1"/>
</file>

<file path=xl/ctrlProps/ctrlProp66.xml><?xml version="1.0" encoding="utf-8"?>
<formControlPr xmlns="http://schemas.microsoft.com/office/spreadsheetml/2009/9/main" objectType="CheckBox" checked="Checked" fmlaLink="$A$11" lockText="1" noThreeD="1"/>
</file>

<file path=xl/ctrlProps/ctrlProp67.xml><?xml version="1.0" encoding="utf-8"?>
<formControlPr xmlns="http://schemas.microsoft.com/office/spreadsheetml/2009/9/main" objectType="CheckBox" checked="Checked" fmlaLink="$A$12" lockText="1" noThreeD="1"/>
</file>

<file path=xl/ctrlProps/ctrlProp68.xml><?xml version="1.0" encoding="utf-8"?>
<formControlPr xmlns="http://schemas.microsoft.com/office/spreadsheetml/2009/9/main" objectType="CheckBox" checked="Checked" fmlaLink="$A$13" lockText="1" noThreeD="1"/>
</file>

<file path=xl/ctrlProps/ctrlProp69.xml><?xml version="1.0" encoding="utf-8"?>
<formControlPr xmlns="http://schemas.microsoft.com/office/spreadsheetml/2009/9/main" objectType="CheckBox" checked="Checked" fmlaLink="$A$14" lockText="1" noThreeD="1"/>
</file>

<file path=xl/ctrlProps/ctrlProp70.xml><?xml version="1.0" encoding="utf-8"?>
<formControlPr xmlns="http://schemas.microsoft.com/office/spreadsheetml/2009/9/main" objectType="CheckBox" checked="Checked" fmlaLink="$A$15" lockText="1" noThreeD="1"/>
</file>

<file path=xl/ctrlProps/ctrlProp71.xml><?xml version="1.0" encoding="utf-8"?>
<formControlPr xmlns="http://schemas.microsoft.com/office/spreadsheetml/2009/9/main" objectType="CheckBox" checked="Checked" fmlaLink="$A$16" lockText="1" noThreeD="1"/>
</file>

<file path=xl/ctrlProps/ctrlProp72.xml><?xml version="1.0" encoding="utf-8"?>
<formControlPr xmlns="http://schemas.microsoft.com/office/spreadsheetml/2009/9/main" objectType="CheckBox" checked="Checked" fmlaLink="$A$17" lockText="1" noThreeD="1"/>
</file>

<file path=xl/ctrlProps/ctrlProp73.xml><?xml version="1.0" encoding="utf-8"?>
<formControlPr xmlns="http://schemas.microsoft.com/office/spreadsheetml/2009/9/main" objectType="CheckBox" fmlaLink="$A$18" lockText="1" noThreeD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CheckBox" fmlaLink="$B$48" lockText="1"/>
</file>

<file path=xl/ctrlProps/ctrlProp76.xml><?xml version="1.0" encoding="utf-8"?>
<formControlPr xmlns="http://schemas.microsoft.com/office/spreadsheetml/2009/9/main" objectType="CheckBox" checked="Checked" fmlaLink="$A$9" lockText="1" noThreeD="1"/>
</file>

<file path=xl/ctrlProps/ctrlProp77.xml><?xml version="1.0" encoding="utf-8"?>
<formControlPr xmlns="http://schemas.microsoft.com/office/spreadsheetml/2009/9/main" objectType="CheckBox" checked="Checked" fmlaLink="$A$10" lockText="1" noThreeD="1"/>
</file>

<file path=xl/ctrlProps/ctrlProp78.xml><?xml version="1.0" encoding="utf-8"?>
<formControlPr xmlns="http://schemas.microsoft.com/office/spreadsheetml/2009/9/main" objectType="CheckBox" checked="Checked" fmlaLink="$A$11" lockText="1" noThreeD="1"/>
</file>

<file path=xl/ctrlProps/ctrlProp79.xml><?xml version="1.0" encoding="utf-8"?>
<formControlPr xmlns="http://schemas.microsoft.com/office/spreadsheetml/2009/9/main" objectType="CheckBox" checked="Checked" fmlaLink="$A$12" lockText="1" noThreeD="1"/>
</file>

<file path=xl/ctrlProps/ctrlProp80.xml><?xml version="1.0" encoding="utf-8"?>
<formControlPr xmlns="http://schemas.microsoft.com/office/spreadsheetml/2009/9/main" objectType="CheckBox" checked="Checked" fmlaLink="$A$13" lockText="1" noThreeD="1"/>
</file>

<file path=xl/ctrlProps/ctrlProp81.xml><?xml version="1.0" encoding="utf-8"?>
<formControlPr xmlns="http://schemas.microsoft.com/office/spreadsheetml/2009/9/main" objectType="CheckBox" checked="Checked" fmlaLink="$A$14" lockText="1" noThreeD="1"/>
</file>

<file path=xl/ctrlProps/ctrlProp82.xml><?xml version="1.0" encoding="utf-8"?>
<formControlPr xmlns="http://schemas.microsoft.com/office/spreadsheetml/2009/9/main" objectType="CheckBox" checked="Checked" fmlaLink="$A$15" lockText="1" noThreeD="1"/>
</file>

<file path=xl/ctrlProps/ctrlProp83.xml><?xml version="1.0" encoding="utf-8"?>
<formControlPr xmlns="http://schemas.microsoft.com/office/spreadsheetml/2009/9/main" objectType="CheckBox" checked="Checked" fmlaLink="$A$16" lockText="1" noThreeD="1"/>
</file>

<file path=xl/ctrlProps/ctrlProp84.xml><?xml version="1.0" encoding="utf-8"?>
<formControlPr xmlns="http://schemas.microsoft.com/office/spreadsheetml/2009/9/main" objectType="CheckBox" checked="Checked" fmlaLink="$A$17" lockText="1" noThreeD="1"/>
</file>

<file path=xl/ctrlProps/ctrlProp85.xml><?xml version="1.0" encoding="utf-8"?>
<formControlPr xmlns="http://schemas.microsoft.com/office/spreadsheetml/2009/9/main" objectType="CheckBox" fmlaLink="$A$18" lockText="1" noThreeD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CheckBox" fmlaLink="$B$48" lockText="1"/>
</file>

<file path=xl/ctrlProps/ctrlProp88.xml><?xml version="1.0" encoding="utf-8"?>
<formControlPr xmlns="http://schemas.microsoft.com/office/spreadsheetml/2009/9/main" objectType="CheckBox" checked="Checked" fmlaLink="$A$9" lockText="1" noThreeD="1"/>
</file>

<file path=xl/ctrlProps/ctrlProp89.xml><?xml version="1.0" encoding="utf-8"?>
<formControlPr xmlns="http://schemas.microsoft.com/office/spreadsheetml/2009/9/main" objectType="CheckBox" checked="Checked" fmlaLink="$A$10" lockText="1" noThreeD="1"/>
</file>

<file path=xl/ctrlProps/ctrlProp90.xml><?xml version="1.0" encoding="utf-8"?>
<formControlPr xmlns="http://schemas.microsoft.com/office/spreadsheetml/2009/9/main" objectType="CheckBox" checked="Checked" fmlaLink="$A$11" lockText="1" noThreeD="1"/>
</file>

<file path=xl/ctrlProps/ctrlProp91.xml><?xml version="1.0" encoding="utf-8"?>
<formControlPr xmlns="http://schemas.microsoft.com/office/spreadsheetml/2009/9/main" objectType="CheckBox" checked="Checked" fmlaLink="$A$12" lockText="1" noThreeD="1"/>
</file>

<file path=xl/ctrlProps/ctrlProp92.xml><?xml version="1.0" encoding="utf-8"?>
<formControlPr xmlns="http://schemas.microsoft.com/office/spreadsheetml/2009/9/main" objectType="CheckBox" checked="Checked" fmlaLink="$A$13" lockText="1" noThreeD="1"/>
</file>

<file path=xl/ctrlProps/ctrlProp93.xml><?xml version="1.0" encoding="utf-8"?>
<formControlPr xmlns="http://schemas.microsoft.com/office/spreadsheetml/2009/9/main" objectType="CheckBox" checked="Checked" fmlaLink="$A$14" lockText="1" noThreeD="1"/>
</file>

<file path=xl/ctrlProps/ctrlProp94.xml><?xml version="1.0" encoding="utf-8"?>
<formControlPr xmlns="http://schemas.microsoft.com/office/spreadsheetml/2009/9/main" objectType="CheckBox" checked="Checked" fmlaLink="$A$15" lockText="1" noThreeD="1"/>
</file>

<file path=xl/ctrlProps/ctrlProp95.xml><?xml version="1.0" encoding="utf-8"?>
<formControlPr xmlns="http://schemas.microsoft.com/office/spreadsheetml/2009/9/main" objectType="CheckBox" checked="Checked" fmlaLink="$A$16" lockText="1" noThreeD="1"/>
</file>

<file path=xl/ctrlProps/ctrlProp96.xml><?xml version="1.0" encoding="utf-8"?>
<formControlPr xmlns="http://schemas.microsoft.com/office/spreadsheetml/2009/9/main" objectType="CheckBox" checked="Checked" fmlaLink="$A$17" lockText="1" noThreeD="1"/>
</file>

<file path=xl/ctrlProps/ctrlProp97.xml><?xml version="1.0" encoding="utf-8"?>
<formControlPr xmlns="http://schemas.microsoft.com/office/spreadsheetml/2009/9/main" objectType="CheckBox" fmlaLink="$A$18" lockText="1" noThreeD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CheckBox" fmlaLink="$B$48" lockText="1"/>
</file>

<file path=xl/ctrlProps/ctrlProp100.xml><?xml version="1.0" encoding="utf-8"?>
<formControlPr xmlns="http://schemas.microsoft.com/office/spreadsheetml/2009/9/main" objectType="CheckBox" checked="Checked" fmlaLink="$A$9" lockText="1" noThreeD="1"/>
</file>

<file path=xl/ctrlProps/ctrlProp101.xml><?xml version="1.0" encoding="utf-8"?>
<formControlPr xmlns="http://schemas.microsoft.com/office/spreadsheetml/2009/9/main" objectType="CheckBox" checked="Checked" fmlaLink="$A$10" lockText="1" noThreeD="1"/>
</file>

<file path=xl/ctrlProps/ctrlProp102.xml><?xml version="1.0" encoding="utf-8"?>
<formControlPr xmlns="http://schemas.microsoft.com/office/spreadsheetml/2009/9/main" objectType="CheckBox" checked="Checked" fmlaLink="$A$11" lockText="1" noThreeD="1"/>
</file>

<file path=xl/ctrlProps/ctrlProp103.xml><?xml version="1.0" encoding="utf-8"?>
<formControlPr xmlns="http://schemas.microsoft.com/office/spreadsheetml/2009/9/main" objectType="CheckBox" checked="Checked" fmlaLink="$A$12" lockText="1" noThreeD="1"/>
</file>

<file path=xl/ctrlProps/ctrlProp104.xml><?xml version="1.0" encoding="utf-8"?>
<formControlPr xmlns="http://schemas.microsoft.com/office/spreadsheetml/2009/9/main" objectType="CheckBox" checked="Checked" fmlaLink="$A$13" lockText="1" noThreeD="1"/>
</file>

<file path=xl/ctrlProps/ctrlProp105.xml><?xml version="1.0" encoding="utf-8"?>
<formControlPr xmlns="http://schemas.microsoft.com/office/spreadsheetml/2009/9/main" objectType="CheckBox" checked="Checked" fmlaLink="$A$14" lockText="1" noThreeD="1"/>
</file>

<file path=xl/ctrlProps/ctrlProp106.xml><?xml version="1.0" encoding="utf-8"?>
<formControlPr xmlns="http://schemas.microsoft.com/office/spreadsheetml/2009/9/main" objectType="CheckBox" checked="Checked" fmlaLink="$A$15" lockText="1" noThreeD="1"/>
</file>

<file path=xl/ctrlProps/ctrlProp107.xml><?xml version="1.0" encoding="utf-8"?>
<formControlPr xmlns="http://schemas.microsoft.com/office/spreadsheetml/2009/9/main" objectType="CheckBox" checked="Checked" fmlaLink="$A$16" lockText="1" noThreeD="1"/>
</file>

<file path=xl/ctrlProps/ctrlProp108.xml><?xml version="1.0" encoding="utf-8"?>
<formControlPr xmlns="http://schemas.microsoft.com/office/spreadsheetml/2009/9/main" objectType="CheckBox" checked="Checked" fmlaLink="$A$17" lockText="1" noThreeD="1"/>
</file>

<file path=xl/ctrlProps/ctrlProp109.xml><?xml version="1.0" encoding="utf-8"?>
<formControlPr xmlns="http://schemas.microsoft.com/office/spreadsheetml/2009/9/main" objectType="CheckBox" fmlaLink="$A$18" lockText="1" noThreeD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CheckBox" fmlaLink="$B$48" lockText="1"/>
</file>

<file path=xl/ctrlProps/ctrlProp112.xml><?xml version="1.0" encoding="utf-8"?>
<formControlPr xmlns="http://schemas.microsoft.com/office/spreadsheetml/2009/9/main" objectType="CheckBox" checked="Checked" fmlaLink="$A$9" lockText="1" noThreeD="1"/>
</file>

<file path=xl/ctrlProps/ctrlProp113.xml><?xml version="1.0" encoding="utf-8"?>
<formControlPr xmlns="http://schemas.microsoft.com/office/spreadsheetml/2009/9/main" objectType="CheckBox" checked="Checked" fmlaLink="$A$10" lockText="1" noThreeD="1"/>
</file>

<file path=xl/ctrlProps/ctrlProp114.xml><?xml version="1.0" encoding="utf-8"?>
<formControlPr xmlns="http://schemas.microsoft.com/office/spreadsheetml/2009/9/main" objectType="CheckBox" checked="Checked" fmlaLink="$A$11" lockText="1" noThreeD="1"/>
</file>

<file path=xl/ctrlProps/ctrlProp115.xml><?xml version="1.0" encoding="utf-8"?>
<formControlPr xmlns="http://schemas.microsoft.com/office/spreadsheetml/2009/9/main" objectType="CheckBox" checked="Checked" fmlaLink="$A$12" lockText="1" noThreeD="1"/>
</file>

<file path=xl/ctrlProps/ctrlProp116.xml><?xml version="1.0" encoding="utf-8"?>
<formControlPr xmlns="http://schemas.microsoft.com/office/spreadsheetml/2009/9/main" objectType="CheckBox" checked="Checked" fmlaLink="$A$13" lockText="1" noThreeD="1"/>
</file>

<file path=xl/ctrlProps/ctrlProp117.xml><?xml version="1.0" encoding="utf-8"?>
<formControlPr xmlns="http://schemas.microsoft.com/office/spreadsheetml/2009/9/main" objectType="CheckBox" checked="Checked" fmlaLink="$A$14" lockText="1" noThreeD="1"/>
</file>

<file path=xl/ctrlProps/ctrlProp118.xml><?xml version="1.0" encoding="utf-8"?>
<formControlPr xmlns="http://schemas.microsoft.com/office/spreadsheetml/2009/9/main" objectType="CheckBox" checked="Checked" fmlaLink="$A$15" lockText="1" noThreeD="1"/>
</file>

<file path=xl/ctrlProps/ctrlProp119.xml><?xml version="1.0" encoding="utf-8"?>
<formControlPr xmlns="http://schemas.microsoft.com/office/spreadsheetml/2009/9/main" objectType="CheckBox" checked="Checked" fmlaLink="$A$16" lockText="1" noThreeD="1"/>
</file>

<file path=xl/ctrlProps/ctrlProp120.xml><?xml version="1.0" encoding="utf-8"?>
<formControlPr xmlns="http://schemas.microsoft.com/office/spreadsheetml/2009/9/main" objectType="CheckBox" checked="Checked" fmlaLink="$A$17" lockText="1" noThreeD="1"/>
</file>

<file path=xl/ctrlProps/ctrlProp121.xml><?xml version="1.0" encoding="utf-8"?>
<formControlPr xmlns="http://schemas.microsoft.com/office/spreadsheetml/2009/9/main" objectType="CheckBox" fmlaLink="$A$18" lockText="1" noThreeD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CheckBox" fmlaLink="$B$48" lockText="1"/>
</file>

<file path=xl/ctrlProps/ctrlProp124.xml><?xml version="1.0" encoding="utf-8"?>
<formControlPr xmlns="http://schemas.microsoft.com/office/spreadsheetml/2009/9/main" objectType="CheckBox" checked="Checked" fmlaLink="$A$9" lockText="1" noThreeD="1"/>
</file>

<file path=xl/ctrlProps/ctrlProp125.xml><?xml version="1.0" encoding="utf-8"?>
<formControlPr xmlns="http://schemas.microsoft.com/office/spreadsheetml/2009/9/main" objectType="CheckBox" checked="Checked" fmlaLink="$A$10" lockText="1" noThreeD="1"/>
</file>

<file path=xl/ctrlProps/ctrlProp126.xml><?xml version="1.0" encoding="utf-8"?>
<formControlPr xmlns="http://schemas.microsoft.com/office/spreadsheetml/2009/9/main" objectType="CheckBox" checked="Checked" fmlaLink="$A$11" lockText="1" noThreeD="1"/>
</file>

<file path=xl/ctrlProps/ctrlProp127.xml><?xml version="1.0" encoding="utf-8"?>
<formControlPr xmlns="http://schemas.microsoft.com/office/spreadsheetml/2009/9/main" objectType="CheckBox" checked="Checked" fmlaLink="$A$12" lockText="1" noThreeD="1"/>
</file>

<file path=xl/ctrlProps/ctrlProp128.xml><?xml version="1.0" encoding="utf-8"?>
<formControlPr xmlns="http://schemas.microsoft.com/office/spreadsheetml/2009/9/main" objectType="CheckBox" checked="Checked" fmlaLink="$A$13" lockText="1" noThreeD="1"/>
</file>

<file path=xl/ctrlProps/ctrlProp129.xml><?xml version="1.0" encoding="utf-8"?>
<formControlPr xmlns="http://schemas.microsoft.com/office/spreadsheetml/2009/9/main" objectType="CheckBox" checked="Checked" fmlaLink="$A$14" lockText="1" noThreeD="1"/>
</file>

<file path=xl/ctrlProps/ctrlProp130.xml><?xml version="1.0" encoding="utf-8"?>
<formControlPr xmlns="http://schemas.microsoft.com/office/spreadsheetml/2009/9/main" objectType="CheckBox" checked="Checked" fmlaLink="$A$15" lockText="1" noThreeD="1"/>
</file>

<file path=xl/ctrlProps/ctrlProp131.xml><?xml version="1.0" encoding="utf-8"?>
<formControlPr xmlns="http://schemas.microsoft.com/office/spreadsheetml/2009/9/main" objectType="CheckBox" checked="Checked" fmlaLink="$A$16" lockText="1" noThreeD="1"/>
</file>

<file path=xl/ctrlProps/ctrlProp132.xml><?xml version="1.0" encoding="utf-8"?>
<formControlPr xmlns="http://schemas.microsoft.com/office/spreadsheetml/2009/9/main" objectType="CheckBox" checked="Checked" fmlaLink="$A$17" lockText="1" noThreeD="1"/>
</file>

<file path=xl/ctrlProps/ctrlProp133.xml><?xml version="1.0" encoding="utf-8"?>
<formControlPr xmlns="http://schemas.microsoft.com/office/spreadsheetml/2009/9/main" objectType="CheckBox" fmlaLink="$A$18" lockText="1" noThreeD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CheckBox" fmlaLink="$B$48" lockText="1"/>
</file>

<file path=xl/ctrlProps/ctrlProp136.xml><?xml version="1.0" encoding="utf-8"?>
<formControlPr xmlns="http://schemas.microsoft.com/office/spreadsheetml/2009/9/main" objectType="CheckBox" checked="Checked" fmlaLink="$A$9" lockText="1" noThreeD="1"/>
</file>

<file path=xl/ctrlProps/ctrlProp137.xml><?xml version="1.0" encoding="utf-8"?>
<formControlPr xmlns="http://schemas.microsoft.com/office/spreadsheetml/2009/9/main" objectType="CheckBox" checked="Checked" fmlaLink="$A$10" lockText="1" noThreeD="1"/>
</file>

<file path=xl/ctrlProps/ctrlProp138.xml><?xml version="1.0" encoding="utf-8"?>
<formControlPr xmlns="http://schemas.microsoft.com/office/spreadsheetml/2009/9/main" objectType="CheckBox" checked="Checked" fmlaLink="$A$11" lockText="1" noThreeD="1"/>
</file>

<file path=xl/ctrlProps/ctrlProp139.xml><?xml version="1.0" encoding="utf-8"?>
<formControlPr xmlns="http://schemas.microsoft.com/office/spreadsheetml/2009/9/main" objectType="CheckBox" checked="Checked" fmlaLink="$A$12" lockText="1" noThreeD="1"/>
</file>

<file path=xl/ctrlProps/ctrlProp140.xml><?xml version="1.0" encoding="utf-8"?>
<formControlPr xmlns="http://schemas.microsoft.com/office/spreadsheetml/2009/9/main" objectType="CheckBox" checked="Checked" fmlaLink="$A$13" lockText="1" noThreeD="1"/>
</file>

<file path=xl/ctrlProps/ctrlProp141.xml><?xml version="1.0" encoding="utf-8"?>
<formControlPr xmlns="http://schemas.microsoft.com/office/spreadsheetml/2009/9/main" objectType="CheckBox" checked="Checked" fmlaLink="$A$14" lockText="1" noThreeD="1"/>
</file>

<file path=xl/ctrlProps/ctrlProp142.xml><?xml version="1.0" encoding="utf-8"?>
<formControlPr xmlns="http://schemas.microsoft.com/office/spreadsheetml/2009/9/main" objectType="CheckBox" checked="Checked" fmlaLink="$A$15" lockText="1" noThreeD="1"/>
</file>

<file path=xl/ctrlProps/ctrlProp143.xml><?xml version="1.0" encoding="utf-8"?>
<formControlPr xmlns="http://schemas.microsoft.com/office/spreadsheetml/2009/9/main" objectType="CheckBox" checked="Checked" fmlaLink="$A$16" lockText="1" noThreeD="1"/>
</file>

<file path=xl/ctrlProps/ctrlProp144.xml><?xml version="1.0" encoding="utf-8"?>
<formControlPr xmlns="http://schemas.microsoft.com/office/spreadsheetml/2009/9/main" objectType="CheckBox" checked="Checked" fmlaLink="$A$17" lockText="1" noThreeD="1"/>
</file>

<file path=xl/ctrlProps/ctrlProp145.xml><?xml version="1.0" encoding="utf-8"?>
<formControlPr xmlns="http://schemas.microsoft.com/office/spreadsheetml/2009/9/main" objectType="CheckBox" fmlaLink="$A$18" lockText="1" noThreeD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CheckBox" fmlaLink="$B$48" lockText="1"/>
</file>

<file path=xl/ctrlProps/ctrlProp148.xml><?xml version="1.0" encoding="utf-8"?>
<formControlPr xmlns="http://schemas.microsoft.com/office/spreadsheetml/2009/9/main" objectType="CheckBox" checked="Checked" fmlaLink="$A$9" lockText="1" noThreeD="1"/>
</file>

<file path=xl/ctrlProps/ctrlProp149.xml><?xml version="1.0" encoding="utf-8"?>
<formControlPr xmlns="http://schemas.microsoft.com/office/spreadsheetml/2009/9/main" objectType="CheckBox" checked="Checked" fmlaLink="$A$10" lockText="1" noThreeD="1"/>
</file>

<file path=xl/ctrlProps/ctrlProp150.xml><?xml version="1.0" encoding="utf-8"?>
<formControlPr xmlns="http://schemas.microsoft.com/office/spreadsheetml/2009/9/main" objectType="CheckBox" checked="Checked" fmlaLink="$A$11" lockText="1" noThreeD="1"/>
</file>

<file path=xl/ctrlProps/ctrlProp151.xml><?xml version="1.0" encoding="utf-8"?>
<formControlPr xmlns="http://schemas.microsoft.com/office/spreadsheetml/2009/9/main" objectType="CheckBox" checked="Checked" fmlaLink="$A$12" lockText="1" noThreeD="1"/>
</file>

<file path=xl/ctrlProps/ctrlProp152.xml><?xml version="1.0" encoding="utf-8"?>
<formControlPr xmlns="http://schemas.microsoft.com/office/spreadsheetml/2009/9/main" objectType="CheckBox" checked="Checked" fmlaLink="$A$13" lockText="1" noThreeD="1"/>
</file>

<file path=xl/ctrlProps/ctrlProp153.xml><?xml version="1.0" encoding="utf-8"?>
<formControlPr xmlns="http://schemas.microsoft.com/office/spreadsheetml/2009/9/main" objectType="CheckBox" checked="Checked" fmlaLink="$A$14" lockText="1" noThreeD="1"/>
</file>

<file path=xl/ctrlProps/ctrlProp154.xml><?xml version="1.0" encoding="utf-8"?>
<formControlPr xmlns="http://schemas.microsoft.com/office/spreadsheetml/2009/9/main" objectType="CheckBox" checked="Checked" fmlaLink="$A$15" lockText="1" noThreeD="1"/>
</file>

<file path=xl/ctrlProps/ctrlProp155.xml><?xml version="1.0" encoding="utf-8"?>
<formControlPr xmlns="http://schemas.microsoft.com/office/spreadsheetml/2009/9/main" objectType="CheckBox" checked="Checked" fmlaLink="$A$16" lockText="1" noThreeD="1"/>
</file>

<file path=xl/ctrlProps/ctrlProp156.xml><?xml version="1.0" encoding="utf-8"?>
<formControlPr xmlns="http://schemas.microsoft.com/office/spreadsheetml/2009/9/main" objectType="CheckBox" checked="Checked" fmlaLink="$A$17" lockText="1" noThreeD="1"/>
</file>

<file path=xl/ctrlProps/ctrlProp157.xml><?xml version="1.0" encoding="utf-8"?>
<formControlPr xmlns="http://schemas.microsoft.com/office/spreadsheetml/2009/9/main" objectType="CheckBox" fmlaLink="$A$18" lockText="1" noThreeD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CheckBox" fmlaLink="$B$48" lockText="1"/>
</file>

<file path=xl/ctrlProps/ctrlProp160.xml><?xml version="1.0" encoding="utf-8"?>
<formControlPr xmlns="http://schemas.microsoft.com/office/spreadsheetml/2009/9/main" objectType="CheckBox" checked="Checked" fmlaLink="$A$9" lockText="1" noThreeD="1"/>
</file>

<file path=xl/ctrlProps/ctrlProp161.xml><?xml version="1.0" encoding="utf-8"?>
<formControlPr xmlns="http://schemas.microsoft.com/office/spreadsheetml/2009/9/main" objectType="CheckBox" checked="Checked" fmlaLink="$A$10" lockText="1" noThreeD="1"/>
</file>

<file path=xl/ctrlProps/ctrlProp162.xml><?xml version="1.0" encoding="utf-8"?>
<formControlPr xmlns="http://schemas.microsoft.com/office/spreadsheetml/2009/9/main" objectType="CheckBox" checked="Checked" fmlaLink="$A$11" lockText="1" noThreeD="1"/>
</file>

<file path=xl/ctrlProps/ctrlProp163.xml><?xml version="1.0" encoding="utf-8"?>
<formControlPr xmlns="http://schemas.microsoft.com/office/spreadsheetml/2009/9/main" objectType="CheckBox" checked="Checked" fmlaLink="$A$12" lockText="1" noThreeD="1"/>
</file>

<file path=xl/ctrlProps/ctrlProp164.xml><?xml version="1.0" encoding="utf-8"?>
<formControlPr xmlns="http://schemas.microsoft.com/office/spreadsheetml/2009/9/main" objectType="CheckBox" checked="Checked" fmlaLink="$A$13" lockText="1" noThreeD="1"/>
</file>

<file path=xl/ctrlProps/ctrlProp165.xml><?xml version="1.0" encoding="utf-8"?>
<formControlPr xmlns="http://schemas.microsoft.com/office/spreadsheetml/2009/9/main" objectType="CheckBox" checked="Checked" fmlaLink="$A$14" lockText="1" noThreeD="1"/>
</file>

<file path=xl/ctrlProps/ctrlProp166.xml><?xml version="1.0" encoding="utf-8"?>
<formControlPr xmlns="http://schemas.microsoft.com/office/spreadsheetml/2009/9/main" objectType="CheckBox" checked="Checked" fmlaLink="$A$15" lockText="1" noThreeD="1"/>
</file>

<file path=xl/ctrlProps/ctrlProp167.xml><?xml version="1.0" encoding="utf-8"?>
<formControlPr xmlns="http://schemas.microsoft.com/office/spreadsheetml/2009/9/main" objectType="CheckBox" checked="Checked" fmlaLink="$A$16" lockText="1" noThreeD="1"/>
</file>

<file path=xl/ctrlProps/ctrlProp168.xml><?xml version="1.0" encoding="utf-8"?>
<formControlPr xmlns="http://schemas.microsoft.com/office/spreadsheetml/2009/9/main" objectType="CheckBox" checked="Checked" fmlaLink="$A$17" lockText="1" noThreeD="1"/>
</file>

<file path=xl/ctrlProps/ctrlProp169.xml><?xml version="1.0" encoding="utf-8"?>
<formControlPr xmlns="http://schemas.microsoft.com/office/spreadsheetml/2009/9/main" objectType="CheckBox" fmlaLink="$A$18" lockText="1" noThreeD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CheckBox" fmlaLink="$B$48" lockText="1"/>
</file>

<file path=xl/ctrlProps/ctrlProp172.xml><?xml version="1.0" encoding="utf-8"?>
<formControlPr xmlns="http://schemas.microsoft.com/office/spreadsheetml/2009/9/main" objectType="CheckBox" checked="Checked" fmlaLink="$A$9" lockText="1" noThreeD="1"/>
</file>

<file path=xl/ctrlProps/ctrlProp173.xml><?xml version="1.0" encoding="utf-8"?>
<formControlPr xmlns="http://schemas.microsoft.com/office/spreadsheetml/2009/9/main" objectType="CheckBox" checked="Checked" fmlaLink="$A$10" lockText="1" noThreeD="1"/>
</file>

<file path=xl/ctrlProps/ctrlProp174.xml><?xml version="1.0" encoding="utf-8"?>
<formControlPr xmlns="http://schemas.microsoft.com/office/spreadsheetml/2009/9/main" objectType="CheckBox" checked="Checked" fmlaLink="$A$11" lockText="1" noThreeD="1"/>
</file>

<file path=xl/ctrlProps/ctrlProp175.xml><?xml version="1.0" encoding="utf-8"?>
<formControlPr xmlns="http://schemas.microsoft.com/office/spreadsheetml/2009/9/main" objectType="CheckBox" checked="Checked" fmlaLink="$A$12" lockText="1" noThreeD="1"/>
</file>

<file path=xl/ctrlProps/ctrlProp176.xml><?xml version="1.0" encoding="utf-8"?>
<formControlPr xmlns="http://schemas.microsoft.com/office/spreadsheetml/2009/9/main" objectType="CheckBox" checked="Checked" fmlaLink="$A$13" lockText="1" noThreeD="1"/>
</file>

<file path=xl/ctrlProps/ctrlProp177.xml><?xml version="1.0" encoding="utf-8"?>
<formControlPr xmlns="http://schemas.microsoft.com/office/spreadsheetml/2009/9/main" objectType="CheckBox" checked="Checked" fmlaLink="$A$14" lockText="1" noThreeD="1"/>
</file>

<file path=xl/ctrlProps/ctrlProp178.xml><?xml version="1.0" encoding="utf-8"?>
<formControlPr xmlns="http://schemas.microsoft.com/office/spreadsheetml/2009/9/main" objectType="CheckBox" checked="Checked" fmlaLink="$A$15" lockText="1" noThreeD="1"/>
</file>

<file path=xl/ctrlProps/ctrlProp179.xml><?xml version="1.0" encoding="utf-8"?>
<formControlPr xmlns="http://schemas.microsoft.com/office/spreadsheetml/2009/9/main" objectType="CheckBox" checked="Checked" fmlaLink="$A$16" lockText="1" noThreeD="1"/>
</file>

<file path=xl/ctrlProps/ctrlProp180.xml><?xml version="1.0" encoding="utf-8"?>
<formControlPr xmlns="http://schemas.microsoft.com/office/spreadsheetml/2009/9/main" objectType="CheckBox" checked="Checked" fmlaLink="$A$17" lockText="1" noThreeD="1"/>
</file>

<file path=xl/ctrlProps/ctrlProp181.xml><?xml version="1.0" encoding="utf-8"?>
<formControlPr xmlns="http://schemas.microsoft.com/office/spreadsheetml/2009/9/main" objectType="CheckBox" fmlaLink="$A$18" lockText="1" noThreeD="1"/>
</file>

<file path=xl/ctrlProps/ctrlProp18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emf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287864</xdr:colOff>
      <xdr:row>0</xdr:row>
      <xdr:rowOff>664286</xdr:rowOff>
    </xdr:to>
    <xdr:pic>
      <xdr:nvPicPr>
        <xdr:cNvPr id="3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555064" cy="6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390523</xdr:colOff>
      <xdr:row>0</xdr:row>
      <xdr:rowOff>133351</xdr:rowOff>
    </xdr:from>
    <xdr:to>
      <xdr:col>8</xdr:col>
      <xdr:colOff>304800</xdr:colOff>
      <xdr:row>8</xdr:row>
      <xdr:rowOff>6076</xdr:rowOff>
    </xdr:to>
    <xdr:pic>
      <xdr:nvPicPr>
        <xdr:cNvPr id="2" name="Grafik 4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658"/>
        <a:stretch/>
      </xdr:blipFill>
      <xdr:spPr bwMode="auto">
        <a:xfrm>
          <a:off x="4657723" y="133351"/>
          <a:ext cx="1438277" cy="185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22</xdr:row>
          <xdr:rowOff>190500</xdr:rowOff>
        </xdr:from>
        <xdr:to>
          <xdr:col>2</xdr:col>
          <xdr:colOff>219075</xdr:colOff>
          <xdr:row>23</xdr:row>
          <xdr:rowOff>161925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23</xdr:row>
          <xdr:rowOff>190500</xdr:rowOff>
        </xdr:from>
        <xdr:to>
          <xdr:col>2</xdr:col>
          <xdr:colOff>219075</xdr:colOff>
          <xdr:row>24</xdr:row>
          <xdr:rowOff>161925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8</xdr:col>
      <xdr:colOff>504824</xdr:colOff>
      <xdr:row>0</xdr:row>
      <xdr:rowOff>304802</xdr:rowOff>
    </xdr:from>
    <xdr:to>
      <xdr:col>9</xdr:col>
      <xdr:colOff>704984</xdr:colOff>
      <xdr:row>4</xdr:row>
      <xdr:rowOff>38942</xdr:rowOff>
    </xdr:to>
    <xdr:pic>
      <xdr:nvPicPr>
        <xdr:cNvPr id="9" name="Grafik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296024" y="304802"/>
          <a:ext cx="962160" cy="11343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95250</xdr:colOff>
          <xdr:row>12</xdr:row>
          <xdr:rowOff>0</xdr:rowOff>
        </xdr:from>
        <xdr:to>
          <xdr:col>11</xdr:col>
          <xdr:colOff>476250</xdr:colOff>
          <xdr:row>14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Wertungsbögen zufügen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95250</xdr:colOff>
          <xdr:row>17</xdr:row>
          <xdr:rowOff>76200</xdr:rowOff>
        </xdr:from>
        <xdr:to>
          <xdr:col>11</xdr:col>
          <xdr:colOff>476250</xdr:colOff>
          <xdr:row>19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Wertungsbögen löschen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657225</xdr:colOff>
          <xdr:row>21</xdr:row>
          <xdr:rowOff>104775</xdr:rowOff>
        </xdr:from>
        <xdr:to>
          <xdr:col>11</xdr:col>
          <xdr:colOff>47625</xdr:colOff>
          <xdr:row>24</xdr:row>
          <xdr:rowOff>180975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28574</xdr:colOff>
          <xdr:row>15</xdr:row>
          <xdr:rowOff>95250</xdr:rowOff>
        </xdr:from>
        <xdr:to>
          <xdr:col>10</xdr:col>
          <xdr:colOff>2905125</xdr:colOff>
          <xdr:row>19</xdr:row>
          <xdr:rowOff>180975</xdr:rowOff>
        </xdr:to>
        <xdr:grpSp>
          <xdr:nvGrpSpPr>
            <xdr:cNvPr id="3" name="Gruppieren 2"/>
            <xdr:cNvGrpSpPr/>
          </xdr:nvGrpSpPr>
          <xdr:grpSpPr>
            <a:xfrm>
              <a:off x="6286499" y="3048000"/>
              <a:ext cx="2876551" cy="923925"/>
              <a:chOff x="133349" y="6048375"/>
              <a:chExt cx="2876551" cy="923925"/>
            </a:xfrm>
          </xdr:grpSpPr>
          <xdr:sp macro="" textlink="">
            <xdr:nvSpPr>
              <xdr:cNvPr id="2037776" name="Group Box 16" hidden="1">
                <a:extLst>
                  <a:ext uri="{63B3BB69-23CF-44E3-9099-C40C66FF867C}">
                    <a14:compatExt spid="_x0000_s2037776"/>
                  </a:ext>
                </a:extLst>
              </xdr:cNvPr>
              <xdr:cNvSpPr/>
            </xdr:nvSpPr>
            <xdr:spPr>
              <a:xfrm>
                <a:off x="133349" y="6048375"/>
                <a:ext cx="2876551" cy="923925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de-DE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 Was soll auswählbar sein? </a:t>
                </a:r>
              </a:p>
            </xdr:txBody>
          </xdr:sp>
          <xdr:sp macro="" textlink="">
            <xdr:nvSpPr>
              <xdr:cNvPr id="2037777" name="Option Button 17" hidden="1">
                <a:extLst>
                  <a:ext uri="{63B3BB69-23CF-44E3-9099-C40C66FF867C}">
                    <a14:compatExt spid="_x0000_s2037777"/>
                  </a:ext>
                </a:extLst>
              </xdr:cNvPr>
              <xdr:cNvSpPr/>
            </xdr:nvSpPr>
            <xdr:spPr>
              <a:xfrm>
                <a:off x="190500" y="6153150"/>
                <a:ext cx="2524125" cy="21907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de-DE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Gemeldete Mannschaften ohne Teilnehmer-Eintrag</a:t>
                </a:r>
              </a:p>
            </xdr:txBody>
          </xdr:sp>
          <xdr:sp macro="" textlink="">
            <xdr:nvSpPr>
              <xdr:cNvPr id="2037779" name="Option Button 19" hidden="1">
                <a:extLst>
                  <a:ext uri="{63B3BB69-23CF-44E3-9099-C40C66FF867C}">
                    <a14:compatExt spid="_x0000_s2037779"/>
                  </a:ext>
                </a:extLst>
              </xdr:cNvPr>
              <xdr:cNvSpPr/>
            </xdr:nvSpPr>
            <xdr:spPr>
              <a:xfrm>
                <a:off x="190500" y="6381750"/>
                <a:ext cx="2524125" cy="21907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de-DE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Alle gemeldeten Mannschaften</a:t>
                </a:r>
              </a:p>
            </xdr:txBody>
          </xdr:sp>
          <xdr:sp macro="" textlink="">
            <xdr:nvSpPr>
              <xdr:cNvPr id="2037780" name="Option Button 20" hidden="1">
                <a:extLst>
                  <a:ext uri="{63B3BB69-23CF-44E3-9099-C40C66FF867C}">
                    <a14:compatExt spid="_x0000_s2037780"/>
                  </a:ext>
                </a:extLst>
              </xdr:cNvPr>
              <xdr:cNvSpPr/>
            </xdr:nvSpPr>
            <xdr:spPr>
              <a:xfrm>
                <a:off x="190500" y="6610350"/>
                <a:ext cx="2524125" cy="21907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de-DE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Alle Wertungsbögen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47625</xdr:colOff>
          <xdr:row>23</xdr:row>
          <xdr:rowOff>95250</xdr:rowOff>
        </xdr:from>
        <xdr:to>
          <xdr:col>10</xdr:col>
          <xdr:colOff>2838450</xdr:colOff>
          <xdr:row>25</xdr:row>
          <xdr:rowOff>19050</xdr:rowOff>
        </xdr:to>
        <xdr:sp macro="" textlink="">
          <xdr:nvSpPr>
            <xdr:cNvPr id="2037782" name="Button 22" hidden="1">
              <a:extLst>
                <a:ext uri="{63B3BB69-23CF-44E3-9099-C40C66FF867C}">
                  <a14:compatExt spid="_x0000_s2037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Wertungsbogen auswählen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85725</xdr:rowOff>
        </xdr:from>
        <xdr:to>
          <xdr:col>2</xdr:col>
          <xdr:colOff>1447800</xdr:colOff>
          <xdr:row>0</xdr:row>
          <xdr:rowOff>352425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Startliste 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0</xdr:row>
          <xdr:rowOff>76200</xdr:rowOff>
        </xdr:from>
        <xdr:to>
          <xdr:col>12</xdr:col>
          <xdr:colOff>95250</xdr:colOff>
          <xdr:row>0</xdr:row>
          <xdr:rowOff>333375</xdr:rowOff>
        </xdr:to>
        <xdr:sp macro="" textlink="">
          <xdr:nvSpPr>
            <xdr:cNvPr id="41987" name="Button 3" hidden="1">
              <a:extLst>
                <a:ext uri="{63B3BB69-23CF-44E3-9099-C40C66FF867C}">
                  <a14:compatExt spid="_x0000_s4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Alle Wertungsbögen 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0</xdr:row>
          <xdr:rowOff>95250</xdr:rowOff>
        </xdr:from>
        <xdr:to>
          <xdr:col>6</xdr:col>
          <xdr:colOff>200025</xdr:colOff>
          <xdr:row>0</xdr:row>
          <xdr:rowOff>361950</xdr:rowOff>
        </xdr:to>
        <xdr:sp macro="" textlink="">
          <xdr:nvSpPr>
            <xdr:cNvPr id="41993" name="Button 9" hidden="1">
              <a:extLst>
                <a:ext uri="{63B3BB69-23CF-44E3-9099-C40C66FF867C}">
                  <a14:compatExt spid="_x0000_s4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Statistik anzeigen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1</xdr:row>
          <xdr:rowOff>57150</xdr:rowOff>
        </xdr:from>
        <xdr:to>
          <xdr:col>10</xdr:col>
          <xdr:colOff>219075</xdr:colOff>
          <xdr:row>1</xdr:row>
          <xdr:rowOff>400050</xdr:rowOff>
        </xdr:to>
        <xdr:sp macro="" textlink="">
          <xdr:nvSpPr>
            <xdr:cNvPr id="168961" name="Button 1" hidden="1">
              <a:extLst>
                <a:ext uri="{63B3BB69-23CF-44E3-9099-C40C66FF867C}">
                  <a14:compatExt spid="_x0000_s168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142875</xdr:rowOff>
        </xdr:from>
        <xdr:to>
          <xdr:col>4</xdr:col>
          <xdr:colOff>0</xdr:colOff>
          <xdr:row>0</xdr:row>
          <xdr:rowOff>409575</xdr:rowOff>
        </xdr:to>
        <xdr:sp macro="" textlink="">
          <xdr:nvSpPr>
            <xdr:cNvPr id="531459" name="Button 3" hidden="1">
              <a:extLst>
                <a:ext uri="{63B3BB69-23CF-44E3-9099-C40C66FF867C}">
                  <a14:compatExt spid="_x0000_s53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Aktualisieren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0</xdr:row>
          <xdr:rowOff>104775</xdr:rowOff>
        </xdr:from>
        <xdr:to>
          <xdr:col>11</xdr:col>
          <xdr:colOff>114300</xdr:colOff>
          <xdr:row>0</xdr:row>
          <xdr:rowOff>342900</xdr:rowOff>
        </xdr:to>
        <xdr:sp macro="" textlink="">
          <xdr:nvSpPr>
            <xdr:cNvPr id="637953" name="Button 1" hidden="1">
              <a:extLst>
                <a:ext uri="{63B3BB69-23CF-44E3-9099-C40C66FF867C}">
                  <a14:compatExt spid="_x0000_s637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Statistik 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0</xdr:row>
          <xdr:rowOff>104775</xdr:rowOff>
        </xdr:from>
        <xdr:to>
          <xdr:col>18</xdr:col>
          <xdr:colOff>28575</xdr:colOff>
          <xdr:row>0</xdr:row>
          <xdr:rowOff>342900</xdr:rowOff>
        </xdr:to>
        <xdr:sp macro="" textlink="">
          <xdr:nvSpPr>
            <xdr:cNvPr id="637954" name="Button 2" hidden="1">
              <a:extLst>
                <a:ext uri="{63B3BB69-23CF-44E3-9099-C40C66FF867C}">
                  <a14:compatExt spid="_x0000_s637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Statistik schließen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0</xdr:row>
          <xdr:rowOff>47625</xdr:rowOff>
        </xdr:from>
        <xdr:to>
          <xdr:col>17</xdr:col>
          <xdr:colOff>28575</xdr:colOff>
          <xdr:row>0</xdr:row>
          <xdr:rowOff>333375</xdr:rowOff>
        </xdr:to>
        <xdr:sp macro="" textlink="">
          <xdr:nvSpPr>
            <xdr:cNvPr id="329729" name="Button 1" hidden="1">
              <a:extLst>
                <a:ext uri="{63B3BB69-23CF-44E3-9099-C40C66FF867C}">
                  <a14:compatExt spid="_x0000_s329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Angezeigte Siegerliste 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66675</xdr:rowOff>
        </xdr:from>
        <xdr:to>
          <xdr:col>3</xdr:col>
          <xdr:colOff>1209675</xdr:colOff>
          <xdr:row>0</xdr:row>
          <xdr:rowOff>314325</xdr:rowOff>
        </xdr:to>
        <xdr:sp macro="" textlink="">
          <xdr:nvSpPr>
            <xdr:cNvPr id="329730" name="Group Box 2" hidden="1">
              <a:extLst>
                <a:ext uri="{63B3BB69-23CF-44E3-9099-C40C66FF867C}">
                  <a14:compatExt spid="_x0000_s329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0</xdr:row>
          <xdr:rowOff>76200</xdr:rowOff>
        </xdr:from>
        <xdr:to>
          <xdr:col>3</xdr:col>
          <xdr:colOff>190500</xdr:colOff>
          <xdr:row>0</xdr:row>
          <xdr:rowOff>295275</xdr:rowOff>
        </xdr:to>
        <xdr:sp macro="" textlink="">
          <xdr:nvSpPr>
            <xdr:cNvPr id="329733" name="Option Button 5" hidden="1">
              <a:extLst>
                <a:ext uri="{63B3BB69-23CF-44E3-9099-C40C66FF867C}">
                  <a14:compatExt spid="_x0000_s329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Gruppe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0</xdr:row>
          <xdr:rowOff>76200</xdr:rowOff>
        </xdr:from>
        <xdr:to>
          <xdr:col>3</xdr:col>
          <xdr:colOff>857250</xdr:colOff>
          <xdr:row>0</xdr:row>
          <xdr:rowOff>295275</xdr:rowOff>
        </xdr:to>
        <xdr:sp macro="" textlink="">
          <xdr:nvSpPr>
            <xdr:cNvPr id="329734" name="Option Button 6" hidden="1">
              <a:extLst>
                <a:ext uri="{63B3BB69-23CF-44E3-9099-C40C66FF867C}">
                  <a14:compatExt spid="_x0000_s329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Staffel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</xdr:row>
          <xdr:rowOff>38100</xdr:rowOff>
        </xdr:from>
        <xdr:to>
          <xdr:col>3</xdr:col>
          <xdr:colOff>1914525</xdr:colOff>
          <xdr:row>1</xdr:row>
          <xdr:rowOff>333375</xdr:rowOff>
        </xdr:to>
        <xdr:sp macro="" textlink="">
          <xdr:nvSpPr>
            <xdr:cNvPr id="329735" name="Group Box 7" hidden="1">
              <a:extLst>
                <a:ext uri="{63B3BB69-23CF-44E3-9099-C40C66FF867C}">
                  <a14:compatExt spid="_x0000_s329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1</xdr:row>
          <xdr:rowOff>85725</xdr:rowOff>
        </xdr:from>
        <xdr:to>
          <xdr:col>3</xdr:col>
          <xdr:colOff>381000</xdr:colOff>
          <xdr:row>1</xdr:row>
          <xdr:rowOff>295275</xdr:rowOff>
        </xdr:to>
        <xdr:sp macro="" textlink="">
          <xdr:nvSpPr>
            <xdr:cNvPr id="329738" name="Option Button 10" hidden="1">
              <a:extLst>
                <a:ext uri="{63B3BB69-23CF-44E3-9099-C40C66FF867C}">
                  <a14:compatExt spid="_x0000_s329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Jungen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</xdr:row>
          <xdr:rowOff>66675</xdr:rowOff>
        </xdr:from>
        <xdr:to>
          <xdr:col>3</xdr:col>
          <xdr:colOff>809625</xdr:colOff>
          <xdr:row>1</xdr:row>
          <xdr:rowOff>304800</xdr:rowOff>
        </xdr:to>
        <xdr:sp macro="" textlink="">
          <xdr:nvSpPr>
            <xdr:cNvPr id="329740" name="Option Button 12" hidden="1">
              <a:extLst>
                <a:ext uri="{63B3BB69-23CF-44E3-9099-C40C66FF867C}">
                  <a14:compatExt spid="_x0000_s329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Mädchen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</xdr:row>
          <xdr:rowOff>66675</xdr:rowOff>
        </xdr:from>
        <xdr:to>
          <xdr:col>3</xdr:col>
          <xdr:colOff>1895475</xdr:colOff>
          <xdr:row>1</xdr:row>
          <xdr:rowOff>314325</xdr:rowOff>
        </xdr:to>
        <xdr:sp macro="" textlink="">
          <xdr:nvSpPr>
            <xdr:cNvPr id="329741" name="Option Button 13" hidden="1">
              <a:extLst>
                <a:ext uri="{63B3BB69-23CF-44E3-9099-C40C66FF867C}">
                  <a14:compatExt spid="_x0000_s329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Außer Konkurrenz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1</xdr:row>
          <xdr:rowOff>38100</xdr:rowOff>
        </xdr:from>
        <xdr:to>
          <xdr:col>17</xdr:col>
          <xdr:colOff>28575</xdr:colOff>
          <xdr:row>1</xdr:row>
          <xdr:rowOff>323850</xdr:rowOff>
        </xdr:to>
        <xdr:sp macro="" textlink="">
          <xdr:nvSpPr>
            <xdr:cNvPr id="329742" name="Button 14" hidden="1">
              <a:extLst>
                <a:ext uri="{63B3BB69-23CF-44E3-9099-C40C66FF867C}">
                  <a14:compatExt spid="_x0000_s329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Gesamt-Siegerliste 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2</xdr:row>
          <xdr:rowOff>9525</xdr:rowOff>
        </xdr:from>
        <xdr:to>
          <xdr:col>17</xdr:col>
          <xdr:colOff>38100</xdr:colOff>
          <xdr:row>2</xdr:row>
          <xdr:rowOff>295275</xdr:rowOff>
        </xdr:to>
        <xdr:sp macro="" textlink="">
          <xdr:nvSpPr>
            <xdr:cNvPr id="329743" name="Button 15" hidden="1">
              <a:extLst>
                <a:ext uri="{63B3BB69-23CF-44E3-9099-C40C66FF867C}">
                  <a14:compatExt spid="_x0000_s329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Gesamt-Siegerliste exportieren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47</xdr:row>
          <xdr:rowOff>57150</xdr:rowOff>
        </xdr:from>
        <xdr:to>
          <xdr:col>4</xdr:col>
          <xdr:colOff>590550</xdr:colOff>
          <xdr:row>47</xdr:row>
          <xdr:rowOff>266700</xdr:rowOff>
        </xdr:to>
        <xdr:sp macro="" textlink="">
          <xdr:nvSpPr>
            <xdr:cNvPr id="1831937" name="Check Box 1" hidden="1">
              <a:extLst>
                <a:ext uri="{63B3BB69-23CF-44E3-9099-C40C66FF867C}">
                  <a14:compatExt spid="_x0000_s183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Bogen fertig (Wenn alles ausgefüllt, dann ankreuzen)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0</xdr:rowOff>
        </xdr:from>
        <xdr:to>
          <xdr:col>2</xdr:col>
          <xdr:colOff>85725</xdr:colOff>
          <xdr:row>8</xdr:row>
          <xdr:rowOff>180975</xdr:rowOff>
        </xdr:to>
        <xdr:sp macro="" textlink="">
          <xdr:nvSpPr>
            <xdr:cNvPr id="1831938" name="Check Box 2" hidden="1">
              <a:extLst>
                <a:ext uri="{63B3BB69-23CF-44E3-9099-C40C66FF867C}">
                  <a14:compatExt spid="_x0000_s183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0</xdr:rowOff>
        </xdr:from>
        <xdr:to>
          <xdr:col>2</xdr:col>
          <xdr:colOff>85725</xdr:colOff>
          <xdr:row>9</xdr:row>
          <xdr:rowOff>180975</xdr:rowOff>
        </xdr:to>
        <xdr:sp macro="" textlink="">
          <xdr:nvSpPr>
            <xdr:cNvPr id="1831939" name="Check Box 3" hidden="1">
              <a:extLst>
                <a:ext uri="{63B3BB69-23CF-44E3-9099-C40C66FF867C}">
                  <a14:compatExt spid="_x0000_s183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10</xdr:row>
          <xdr:rowOff>0</xdr:rowOff>
        </xdr:from>
        <xdr:to>
          <xdr:col>2</xdr:col>
          <xdr:colOff>85725</xdr:colOff>
          <xdr:row>10</xdr:row>
          <xdr:rowOff>180975</xdr:rowOff>
        </xdr:to>
        <xdr:sp macro="" textlink="">
          <xdr:nvSpPr>
            <xdr:cNvPr id="1831940" name="Check Box 4" hidden="1">
              <a:extLst>
                <a:ext uri="{63B3BB69-23CF-44E3-9099-C40C66FF867C}">
                  <a14:compatExt spid="_x0000_s183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0</xdr:rowOff>
        </xdr:from>
        <xdr:to>
          <xdr:col>2</xdr:col>
          <xdr:colOff>85725</xdr:colOff>
          <xdr:row>11</xdr:row>
          <xdr:rowOff>180975</xdr:rowOff>
        </xdr:to>
        <xdr:sp macro="" textlink="">
          <xdr:nvSpPr>
            <xdr:cNvPr id="1831941" name="Check Box 5" hidden="1">
              <a:extLst>
                <a:ext uri="{63B3BB69-23CF-44E3-9099-C40C66FF867C}">
                  <a14:compatExt spid="_x0000_s183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12</xdr:row>
          <xdr:rowOff>0</xdr:rowOff>
        </xdr:from>
        <xdr:to>
          <xdr:col>2</xdr:col>
          <xdr:colOff>85725</xdr:colOff>
          <xdr:row>12</xdr:row>
          <xdr:rowOff>180975</xdr:rowOff>
        </xdr:to>
        <xdr:sp macro="" textlink="">
          <xdr:nvSpPr>
            <xdr:cNvPr id="1831942" name="Check Box 6" hidden="1">
              <a:extLst>
                <a:ext uri="{63B3BB69-23CF-44E3-9099-C40C66FF867C}">
                  <a14:compatExt spid="_x0000_s183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13</xdr:row>
          <xdr:rowOff>0</xdr:rowOff>
        </xdr:from>
        <xdr:to>
          <xdr:col>2</xdr:col>
          <xdr:colOff>85725</xdr:colOff>
          <xdr:row>13</xdr:row>
          <xdr:rowOff>180975</xdr:rowOff>
        </xdr:to>
        <xdr:sp macro="" textlink="">
          <xdr:nvSpPr>
            <xdr:cNvPr id="1831943" name="Check Box 7" hidden="1">
              <a:extLst>
                <a:ext uri="{63B3BB69-23CF-44E3-9099-C40C66FF867C}">
                  <a14:compatExt spid="_x0000_s183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14</xdr:row>
          <xdr:rowOff>0</xdr:rowOff>
        </xdr:from>
        <xdr:to>
          <xdr:col>2</xdr:col>
          <xdr:colOff>85725</xdr:colOff>
          <xdr:row>14</xdr:row>
          <xdr:rowOff>180975</xdr:rowOff>
        </xdr:to>
        <xdr:sp macro="" textlink="">
          <xdr:nvSpPr>
            <xdr:cNvPr id="1831944" name="Check Box 8" hidden="1">
              <a:extLst>
                <a:ext uri="{63B3BB69-23CF-44E3-9099-C40C66FF867C}">
                  <a14:compatExt spid="_x0000_s183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15</xdr:row>
          <xdr:rowOff>0</xdr:rowOff>
        </xdr:from>
        <xdr:to>
          <xdr:col>2</xdr:col>
          <xdr:colOff>85725</xdr:colOff>
          <xdr:row>15</xdr:row>
          <xdr:rowOff>180975</xdr:rowOff>
        </xdr:to>
        <xdr:sp macro="" textlink="">
          <xdr:nvSpPr>
            <xdr:cNvPr id="1831945" name="Check Box 9" hidden="1">
              <a:extLst>
                <a:ext uri="{63B3BB69-23CF-44E3-9099-C40C66FF867C}">
                  <a14:compatExt spid="_x0000_s183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16</xdr:row>
          <xdr:rowOff>0</xdr:rowOff>
        </xdr:from>
        <xdr:to>
          <xdr:col>2</xdr:col>
          <xdr:colOff>85725</xdr:colOff>
          <xdr:row>16</xdr:row>
          <xdr:rowOff>180975</xdr:rowOff>
        </xdr:to>
        <xdr:sp macro="" textlink="">
          <xdr:nvSpPr>
            <xdr:cNvPr id="1831946" name="Check Box 10" hidden="1">
              <a:extLst>
                <a:ext uri="{63B3BB69-23CF-44E3-9099-C40C66FF867C}">
                  <a14:compatExt spid="_x0000_s183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17</xdr:row>
          <xdr:rowOff>0</xdr:rowOff>
        </xdr:from>
        <xdr:to>
          <xdr:col>2</xdr:col>
          <xdr:colOff>85725</xdr:colOff>
          <xdr:row>17</xdr:row>
          <xdr:rowOff>171450</xdr:rowOff>
        </xdr:to>
        <xdr:sp macro="" textlink="">
          <xdr:nvSpPr>
            <xdr:cNvPr id="1831947" name="Check Box 11" hidden="1">
              <a:extLst>
                <a:ext uri="{63B3BB69-23CF-44E3-9099-C40C66FF867C}">
                  <a14:compatExt spid="_x0000_s183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48</xdr:row>
          <xdr:rowOff>123825</xdr:rowOff>
        </xdr:from>
        <xdr:to>
          <xdr:col>8</xdr:col>
          <xdr:colOff>447675</xdr:colOff>
          <xdr:row>49</xdr:row>
          <xdr:rowOff>142875</xdr:rowOff>
        </xdr:to>
        <xdr:sp macro="" textlink="">
          <xdr:nvSpPr>
            <xdr:cNvPr id="1831948" name="Button 12" hidden="1">
              <a:extLst>
                <a:ext uri="{63B3BB69-23CF-44E3-9099-C40C66FF867C}">
                  <a14:compatExt spid="_x0000_s183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47</xdr:row>
          <xdr:rowOff>47625</xdr:rowOff>
        </xdr:from>
        <xdr:to>
          <xdr:col>4</xdr:col>
          <xdr:colOff>581025</xdr:colOff>
          <xdr:row>47</xdr:row>
          <xdr:rowOff>257175</xdr:rowOff>
        </xdr:to>
        <xdr:sp macro="" textlink="">
          <xdr:nvSpPr>
            <xdr:cNvPr id="1843201" name="Check Box 1" hidden="1">
              <a:extLst>
                <a:ext uri="{63B3BB69-23CF-44E3-9099-C40C66FF867C}">
                  <a14:compatExt spid="_x0000_s1843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Bogen fertig (Wenn alles ausgefüllt, dann ankreuzen)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7</xdr:row>
          <xdr:rowOff>200025</xdr:rowOff>
        </xdr:from>
        <xdr:to>
          <xdr:col>2</xdr:col>
          <xdr:colOff>76200</xdr:colOff>
          <xdr:row>8</xdr:row>
          <xdr:rowOff>171450</xdr:rowOff>
        </xdr:to>
        <xdr:sp macro="" textlink="">
          <xdr:nvSpPr>
            <xdr:cNvPr id="1843202" name="Check Box 2" hidden="1">
              <a:extLst>
                <a:ext uri="{63B3BB69-23CF-44E3-9099-C40C66FF867C}">
                  <a14:compatExt spid="_x0000_s1843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8</xdr:row>
          <xdr:rowOff>190500</xdr:rowOff>
        </xdr:from>
        <xdr:to>
          <xdr:col>2</xdr:col>
          <xdr:colOff>76200</xdr:colOff>
          <xdr:row>9</xdr:row>
          <xdr:rowOff>171450</xdr:rowOff>
        </xdr:to>
        <xdr:sp macro="" textlink="">
          <xdr:nvSpPr>
            <xdr:cNvPr id="1843203" name="Check Box 3" hidden="1">
              <a:extLst>
                <a:ext uri="{63B3BB69-23CF-44E3-9099-C40C66FF867C}">
                  <a14:compatExt spid="_x0000_s1843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190500</xdr:rowOff>
        </xdr:from>
        <xdr:to>
          <xdr:col>2</xdr:col>
          <xdr:colOff>76200</xdr:colOff>
          <xdr:row>10</xdr:row>
          <xdr:rowOff>171450</xdr:rowOff>
        </xdr:to>
        <xdr:sp macro="" textlink="">
          <xdr:nvSpPr>
            <xdr:cNvPr id="1843204" name="Check Box 4" hidden="1">
              <a:extLst>
                <a:ext uri="{63B3BB69-23CF-44E3-9099-C40C66FF867C}">
                  <a14:compatExt spid="_x0000_s1843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10</xdr:row>
          <xdr:rowOff>190500</xdr:rowOff>
        </xdr:from>
        <xdr:to>
          <xdr:col>2</xdr:col>
          <xdr:colOff>76200</xdr:colOff>
          <xdr:row>11</xdr:row>
          <xdr:rowOff>171450</xdr:rowOff>
        </xdr:to>
        <xdr:sp macro="" textlink="">
          <xdr:nvSpPr>
            <xdr:cNvPr id="1843205" name="Check Box 5" hidden="1">
              <a:extLst>
                <a:ext uri="{63B3BB69-23CF-44E3-9099-C40C66FF867C}">
                  <a14:compatExt spid="_x0000_s1843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11</xdr:row>
          <xdr:rowOff>190500</xdr:rowOff>
        </xdr:from>
        <xdr:to>
          <xdr:col>2</xdr:col>
          <xdr:colOff>76200</xdr:colOff>
          <xdr:row>12</xdr:row>
          <xdr:rowOff>171450</xdr:rowOff>
        </xdr:to>
        <xdr:sp macro="" textlink="">
          <xdr:nvSpPr>
            <xdr:cNvPr id="1843206" name="Check Box 6" hidden="1">
              <a:extLst>
                <a:ext uri="{63B3BB69-23CF-44E3-9099-C40C66FF867C}">
                  <a14:compatExt spid="_x0000_s1843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12</xdr:row>
          <xdr:rowOff>190500</xdr:rowOff>
        </xdr:from>
        <xdr:to>
          <xdr:col>2</xdr:col>
          <xdr:colOff>76200</xdr:colOff>
          <xdr:row>13</xdr:row>
          <xdr:rowOff>171450</xdr:rowOff>
        </xdr:to>
        <xdr:sp macro="" textlink="">
          <xdr:nvSpPr>
            <xdr:cNvPr id="1843207" name="Check Box 7" hidden="1">
              <a:extLst>
                <a:ext uri="{63B3BB69-23CF-44E3-9099-C40C66FF867C}">
                  <a14:compatExt spid="_x0000_s1843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13</xdr:row>
          <xdr:rowOff>190500</xdr:rowOff>
        </xdr:from>
        <xdr:to>
          <xdr:col>2</xdr:col>
          <xdr:colOff>76200</xdr:colOff>
          <xdr:row>14</xdr:row>
          <xdr:rowOff>171450</xdr:rowOff>
        </xdr:to>
        <xdr:sp macro="" textlink="">
          <xdr:nvSpPr>
            <xdr:cNvPr id="1843208" name="Check Box 8" hidden="1">
              <a:extLst>
                <a:ext uri="{63B3BB69-23CF-44E3-9099-C40C66FF867C}">
                  <a14:compatExt spid="_x0000_s1843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14</xdr:row>
          <xdr:rowOff>190500</xdr:rowOff>
        </xdr:from>
        <xdr:to>
          <xdr:col>2</xdr:col>
          <xdr:colOff>76200</xdr:colOff>
          <xdr:row>15</xdr:row>
          <xdr:rowOff>171450</xdr:rowOff>
        </xdr:to>
        <xdr:sp macro="" textlink="">
          <xdr:nvSpPr>
            <xdr:cNvPr id="1843209" name="Check Box 9" hidden="1">
              <a:extLst>
                <a:ext uri="{63B3BB69-23CF-44E3-9099-C40C66FF867C}">
                  <a14:compatExt spid="_x0000_s1843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15</xdr:row>
          <xdr:rowOff>190500</xdr:rowOff>
        </xdr:from>
        <xdr:to>
          <xdr:col>2</xdr:col>
          <xdr:colOff>76200</xdr:colOff>
          <xdr:row>16</xdr:row>
          <xdr:rowOff>171450</xdr:rowOff>
        </xdr:to>
        <xdr:sp macro="" textlink="">
          <xdr:nvSpPr>
            <xdr:cNvPr id="1843210" name="Check Box 10" hidden="1">
              <a:extLst>
                <a:ext uri="{63B3BB69-23CF-44E3-9099-C40C66FF867C}">
                  <a14:compatExt spid="_x0000_s1843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16</xdr:row>
          <xdr:rowOff>190500</xdr:rowOff>
        </xdr:from>
        <xdr:to>
          <xdr:col>2</xdr:col>
          <xdr:colOff>76200</xdr:colOff>
          <xdr:row>17</xdr:row>
          <xdr:rowOff>161925</xdr:rowOff>
        </xdr:to>
        <xdr:sp macro="" textlink="">
          <xdr:nvSpPr>
            <xdr:cNvPr id="1843211" name="Check Box 11" hidden="1">
              <a:extLst>
                <a:ext uri="{63B3BB69-23CF-44E3-9099-C40C66FF867C}">
                  <a14:compatExt spid="_x0000_s1843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685800</xdr:colOff>
          <xdr:row>48</xdr:row>
          <xdr:rowOff>114300</xdr:rowOff>
        </xdr:from>
        <xdr:to>
          <xdr:col>8</xdr:col>
          <xdr:colOff>438150</xdr:colOff>
          <xdr:row>49</xdr:row>
          <xdr:rowOff>133350</xdr:rowOff>
        </xdr:to>
        <xdr:sp macro="" textlink="">
          <xdr:nvSpPr>
            <xdr:cNvPr id="1843212" name="Button 12" hidden="1">
              <a:extLst>
                <a:ext uri="{63B3BB69-23CF-44E3-9099-C40C66FF867C}">
                  <a14:compatExt spid="_x0000_s1843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52387</xdr:colOff>
      <xdr:row>32</xdr:row>
      <xdr:rowOff>0</xdr:rowOff>
    </xdr:from>
    <xdr:to>
      <xdr:col>9</xdr:col>
      <xdr:colOff>14287</xdr:colOff>
      <xdr:row>45</xdr:row>
      <xdr:rowOff>180975</xdr:rowOff>
    </xdr:to>
    <xdr:cxnSp macro="">
      <xdr:nvCxnSpPr>
        <xdr:cNvPr id="3" name="Gerade Verbindung 2"/>
        <xdr:cNvCxnSpPr/>
      </xdr:nvCxnSpPr>
      <xdr:spPr>
        <a:xfrm>
          <a:off x="404812" y="6381750"/>
          <a:ext cx="6438900" cy="279082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</xdr:colOff>
      <xdr:row>32</xdr:row>
      <xdr:rowOff>0</xdr:rowOff>
    </xdr:from>
    <xdr:to>
      <xdr:col>9</xdr:col>
      <xdr:colOff>14287</xdr:colOff>
      <xdr:row>45</xdr:row>
      <xdr:rowOff>180975</xdr:rowOff>
    </xdr:to>
    <xdr:cxnSp macro="">
      <xdr:nvCxnSpPr>
        <xdr:cNvPr id="16" name="Gerade Verbindung 15"/>
        <xdr:cNvCxnSpPr/>
      </xdr:nvCxnSpPr>
      <xdr:spPr>
        <a:xfrm flipV="1">
          <a:off x="404812" y="6381750"/>
          <a:ext cx="6438900" cy="279082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47</xdr:row>
          <xdr:rowOff>57150</xdr:rowOff>
        </xdr:from>
        <xdr:to>
          <xdr:col>4</xdr:col>
          <xdr:colOff>590550</xdr:colOff>
          <xdr:row>47</xdr:row>
          <xdr:rowOff>266700</xdr:rowOff>
        </xdr:to>
        <xdr:sp macro="" textlink="">
          <xdr:nvSpPr>
            <xdr:cNvPr id="1844225" name="Check Box 1" hidden="1">
              <a:extLst>
                <a:ext uri="{63B3BB69-23CF-44E3-9099-C40C66FF867C}">
                  <a14:compatExt spid="_x0000_s1844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Bogen fertig (Wenn alles ausgefüllt, dann ankreuzen)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0</xdr:rowOff>
        </xdr:from>
        <xdr:to>
          <xdr:col>2</xdr:col>
          <xdr:colOff>85725</xdr:colOff>
          <xdr:row>8</xdr:row>
          <xdr:rowOff>180975</xdr:rowOff>
        </xdr:to>
        <xdr:sp macro="" textlink="">
          <xdr:nvSpPr>
            <xdr:cNvPr id="1844226" name="Check Box 2" hidden="1">
              <a:extLst>
                <a:ext uri="{63B3BB69-23CF-44E3-9099-C40C66FF867C}">
                  <a14:compatExt spid="_x0000_s1844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0</xdr:rowOff>
        </xdr:from>
        <xdr:to>
          <xdr:col>2</xdr:col>
          <xdr:colOff>85725</xdr:colOff>
          <xdr:row>9</xdr:row>
          <xdr:rowOff>180975</xdr:rowOff>
        </xdr:to>
        <xdr:sp macro="" textlink="">
          <xdr:nvSpPr>
            <xdr:cNvPr id="1844227" name="Check Box 3" hidden="1">
              <a:extLst>
                <a:ext uri="{63B3BB69-23CF-44E3-9099-C40C66FF867C}">
                  <a14:compatExt spid="_x0000_s1844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10</xdr:row>
          <xdr:rowOff>0</xdr:rowOff>
        </xdr:from>
        <xdr:to>
          <xdr:col>2</xdr:col>
          <xdr:colOff>85725</xdr:colOff>
          <xdr:row>10</xdr:row>
          <xdr:rowOff>180975</xdr:rowOff>
        </xdr:to>
        <xdr:sp macro="" textlink="">
          <xdr:nvSpPr>
            <xdr:cNvPr id="1844228" name="Check Box 4" hidden="1">
              <a:extLst>
                <a:ext uri="{63B3BB69-23CF-44E3-9099-C40C66FF867C}">
                  <a14:compatExt spid="_x0000_s1844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0</xdr:rowOff>
        </xdr:from>
        <xdr:to>
          <xdr:col>2</xdr:col>
          <xdr:colOff>85725</xdr:colOff>
          <xdr:row>11</xdr:row>
          <xdr:rowOff>180975</xdr:rowOff>
        </xdr:to>
        <xdr:sp macro="" textlink="">
          <xdr:nvSpPr>
            <xdr:cNvPr id="1844229" name="Check Box 5" hidden="1">
              <a:extLst>
                <a:ext uri="{63B3BB69-23CF-44E3-9099-C40C66FF867C}">
                  <a14:compatExt spid="_x0000_s1844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12</xdr:row>
          <xdr:rowOff>0</xdr:rowOff>
        </xdr:from>
        <xdr:to>
          <xdr:col>2</xdr:col>
          <xdr:colOff>85725</xdr:colOff>
          <xdr:row>12</xdr:row>
          <xdr:rowOff>180975</xdr:rowOff>
        </xdr:to>
        <xdr:sp macro="" textlink="">
          <xdr:nvSpPr>
            <xdr:cNvPr id="1844230" name="Check Box 6" hidden="1">
              <a:extLst>
                <a:ext uri="{63B3BB69-23CF-44E3-9099-C40C66FF867C}">
                  <a14:compatExt spid="_x0000_s1844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13</xdr:row>
          <xdr:rowOff>0</xdr:rowOff>
        </xdr:from>
        <xdr:to>
          <xdr:col>2</xdr:col>
          <xdr:colOff>85725</xdr:colOff>
          <xdr:row>13</xdr:row>
          <xdr:rowOff>180975</xdr:rowOff>
        </xdr:to>
        <xdr:sp macro="" textlink="">
          <xdr:nvSpPr>
            <xdr:cNvPr id="1844231" name="Check Box 7" hidden="1">
              <a:extLst>
                <a:ext uri="{63B3BB69-23CF-44E3-9099-C40C66FF867C}">
                  <a14:compatExt spid="_x0000_s1844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14</xdr:row>
          <xdr:rowOff>0</xdr:rowOff>
        </xdr:from>
        <xdr:to>
          <xdr:col>2</xdr:col>
          <xdr:colOff>85725</xdr:colOff>
          <xdr:row>14</xdr:row>
          <xdr:rowOff>180975</xdr:rowOff>
        </xdr:to>
        <xdr:sp macro="" textlink="">
          <xdr:nvSpPr>
            <xdr:cNvPr id="1844232" name="Check Box 8" hidden="1">
              <a:extLst>
                <a:ext uri="{63B3BB69-23CF-44E3-9099-C40C66FF867C}">
                  <a14:compatExt spid="_x0000_s1844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15</xdr:row>
          <xdr:rowOff>0</xdr:rowOff>
        </xdr:from>
        <xdr:to>
          <xdr:col>2</xdr:col>
          <xdr:colOff>85725</xdr:colOff>
          <xdr:row>15</xdr:row>
          <xdr:rowOff>180975</xdr:rowOff>
        </xdr:to>
        <xdr:sp macro="" textlink="">
          <xdr:nvSpPr>
            <xdr:cNvPr id="1844233" name="Check Box 9" hidden="1">
              <a:extLst>
                <a:ext uri="{63B3BB69-23CF-44E3-9099-C40C66FF867C}">
                  <a14:compatExt spid="_x0000_s1844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16</xdr:row>
          <xdr:rowOff>0</xdr:rowOff>
        </xdr:from>
        <xdr:to>
          <xdr:col>2</xdr:col>
          <xdr:colOff>85725</xdr:colOff>
          <xdr:row>16</xdr:row>
          <xdr:rowOff>180975</xdr:rowOff>
        </xdr:to>
        <xdr:sp macro="" textlink="">
          <xdr:nvSpPr>
            <xdr:cNvPr id="1844234" name="Check Box 10" hidden="1">
              <a:extLst>
                <a:ext uri="{63B3BB69-23CF-44E3-9099-C40C66FF867C}">
                  <a14:compatExt spid="_x0000_s1844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17</xdr:row>
          <xdr:rowOff>0</xdr:rowOff>
        </xdr:from>
        <xdr:to>
          <xdr:col>2</xdr:col>
          <xdr:colOff>85725</xdr:colOff>
          <xdr:row>17</xdr:row>
          <xdr:rowOff>171450</xdr:rowOff>
        </xdr:to>
        <xdr:sp macro="" textlink="">
          <xdr:nvSpPr>
            <xdr:cNvPr id="1844235" name="Check Box 11" hidden="1">
              <a:extLst>
                <a:ext uri="{63B3BB69-23CF-44E3-9099-C40C66FF867C}">
                  <a14:compatExt spid="_x0000_s1844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48</xdr:row>
          <xdr:rowOff>123825</xdr:rowOff>
        </xdr:from>
        <xdr:to>
          <xdr:col>8</xdr:col>
          <xdr:colOff>447675</xdr:colOff>
          <xdr:row>49</xdr:row>
          <xdr:rowOff>142875</xdr:rowOff>
        </xdr:to>
        <xdr:sp macro="" textlink="">
          <xdr:nvSpPr>
            <xdr:cNvPr id="1844236" name="Button 12" hidden="1">
              <a:extLst>
                <a:ext uri="{63B3BB69-23CF-44E3-9099-C40C66FF867C}">
                  <a14:compatExt spid="_x0000_s1844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0</xdr:colOff>
      <xdr:row>22</xdr:row>
      <xdr:rowOff>9525</xdr:rowOff>
    </xdr:from>
    <xdr:to>
      <xdr:col>8</xdr:col>
      <xdr:colOff>942975</xdr:colOff>
      <xdr:row>31</xdr:row>
      <xdr:rowOff>200025</xdr:rowOff>
    </xdr:to>
    <xdr:cxnSp macro="">
      <xdr:nvCxnSpPr>
        <xdr:cNvPr id="14" name="Gerade Verbindung 13"/>
        <xdr:cNvCxnSpPr/>
      </xdr:nvCxnSpPr>
      <xdr:spPr>
        <a:xfrm>
          <a:off x="352425" y="4371975"/>
          <a:ext cx="6457950" cy="200025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22</xdr:row>
      <xdr:rowOff>9525</xdr:rowOff>
    </xdr:from>
    <xdr:to>
      <xdr:col>8</xdr:col>
      <xdr:colOff>952500</xdr:colOff>
      <xdr:row>32</xdr:row>
      <xdr:rowOff>0</xdr:rowOff>
    </xdr:to>
    <xdr:cxnSp macro="">
      <xdr:nvCxnSpPr>
        <xdr:cNvPr id="15" name="Gerade Verbindung 14"/>
        <xdr:cNvCxnSpPr/>
      </xdr:nvCxnSpPr>
      <xdr:spPr>
        <a:xfrm flipV="1">
          <a:off x="352425" y="4371975"/>
          <a:ext cx="6467475" cy="200977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47</xdr:row>
          <xdr:rowOff>57150</xdr:rowOff>
        </xdr:from>
        <xdr:to>
          <xdr:col>4</xdr:col>
          <xdr:colOff>590550</xdr:colOff>
          <xdr:row>47</xdr:row>
          <xdr:rowOff>266700</xdr:rowOff>
        </xdr:to>
        <xdr:sp macro="" textlink="">
          <xdr:nvSpPr>
            <xdr:cNvPr id="2066433" name="Check Box 1" hidden="1">
              <a:extLst>
                <a:ext uri="{63B3BB69-23CF-44E3-9099-C40C66FF867C}">
                  <a14:compatExt spid="_x0000_s2066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Bogen fertig (Wenn alles ausgefüllt, dann ankreuzen)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0</xdr:rowOff>
        </xdr:from>
        <xdr:to>
          <xdr:col>2</xdr:col>
          <xdr:colOff>85725</xdr:colOff>
          <xdr:row>8</xdr:row>
          <xdr:rowOff>180975</xdr:rowOff>
        </xdr:to>
        <xdr:sp macro="" textlink="">
          <xdr:nvSpPr>
            <xdr:cNvPr id="2066434" name="Check Box 2" hidden="1">
              <a:extLst>
                <a:ext uri="{63B3BB69-23CF-44E3-9099-C40C66FF867C}">
                  <a14:compatExt spid="_x0000_s2066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0</xdr:rowOff>
        </xdr:from>
        <xdr:to>
          <xdr:col>2</xdr:col>
          <xdr:colOff>85725</xdr:colOff>
          <xdr:row>9</xdr:row>
          <xdr:rowOff>180975</xdr:rowOff>
        </xdr:to>
        <xdr:sp macro="" textlink="">
          <xdr:nvSpPr>
            <xdr:cNvPr id="2066435" name="Check Box 3" hidden="1">
              <a:extLst>
                <a:ext uri="{63B3BB69-23CF-44E3-9099-C40C66FF867C}">
                  <a14:compatExt spid="_x0000_s2066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10</xdr:row>
          <xdr:rowOff>0</xdr:rowOff>
        </xdr:from>
        <xdr:to>
          <xdr:col>2</xdr:col>
          <xdr:colOff>85725</xdr:colOff>
          <xdr:row>10</xdr:row>
          <xdr:rowOff>180975</xdr:rowOff>
        </xdr:to>
        <xdr:sp macro="" textlink="">
          <xdr:nvSpPr>
            <xdr:cNvPr id="2066436" name="Check Box 4" hidden="1">
              <a:extLst>
                <a:ext uri="{63B3BB69-23CF-44E3-9099-C40C66FF867C}">
                  <a14:compatExt spid="_x0000_s2066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0</xdr:rowOff>
        </xdr:from>
        <xdr:to>
          <xdr:col>2</xdr:col>
          <xdr:colOff>85725</xdr:colOff>
          <xdr:row>11</xdr:row>
          <xdr:rowOff>180975</xdr:rowOff>
        </xdr:to>
        <xdr:sp macro="" textlink="">
          <xdr:nvSpPr>
            <xdr:cNvPr id="2066437" name="Check Box 5" hidden="1">
              <a:extLst>
                <a:ext uri="{63B3BB69-23CF-44E3-9099-C40C66FF867C}">
                  <a14:compatExt spid="_x0000_s2066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12</xdr:row>
          <xdr:rowOff>0</xdr:rowOff>
        </xdr:from>
        <xdr:to>
          <xdr:col>2</xdr:col>
          <xdr:colOff>85725</xdr:colOff>
          <xdr:row>12</xdr:row>
          <xdr:rowOff>180975</xdr:rowOff>
        </xdr:to>
        <xdr:sp macro="" textlink="">
          <xdr:nvSpPr>
            <xdr:cNvPr id="2066438" name="Check Box 6" hidden="1">
              <a:extLst>
                <a:ext uri="{63B3BB69-23CF-44E3-9099-C40C66FF867C}">
                  <a14:compatExt spid="_x0000_s2066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13</xdr:row>
          <xdr:rowOff>0</xdr:rowOff>
        </xdr:from>
        <xdr:to>
          <xdr:col>2</xdr:col>
          <xdr:colOff>85725</xdr:colOff>
          <xdr:row>13</xdr:row>
          <xdr:rowOff>180975</xdr:rowOff>
        </xdr:to>
        <xdr:sp macro="" textlink="">
          <xdr:nvSpPr>
            <xdr:cNvPr id="2066439" name="Check Box 7" hidden="1">
              <a:extLst>
                <a:ext uri="{63B3BB69-23CF-44E3-9099-C40C66FF867C}">
                  <a14:compatExt spid="_x0000_s2066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14</xdr:row>
          <xdr:rowOff>0</xdr:rowOff>
        </xdr:from>
        <xdr:to>
          <xdr:col>2</xdr:col>
          <xdr:colOff>85725</xdr:colOff>
          <xdr:row>14</xdr:row>
          <xdr:rowOff>180975</xdr:rowOff>
        </xdr:to>
        <xdr:sp macro="" textlink="">
          <xdr:nvSpPr>
            <xdr:cNvPr id="2066440" name="Check Box 8" hidden="1">
              <a:extLst>
                <a:ext uri="{63B3BB69-23CF-44E3-9099-C40C66FF867C}">
                  <a14:compatExt spid="_x0000_s2066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15</xdr:row>
          <xdr:rowOff>0</xdr:rowOff>
        </xdr:from>
        <xdr:to>
          <xdr:col>2</xdr:col>
          <xdr:colOff>85725</xdr:colOff>
          <xdr:row>15</xdr:row>
          <xdr:rowOff>180975</xdr:rowOff>
        </xdr:to>
        <xdr:sp macro="" textlink="">
          <xdr:nvSpPr>
            <xdr:cNvPr id="2066441" name="Check Box 9" hidden="1">
              <a:extLst>
                <a:ext uri="{63B3BB69-23CF-44E3-9099-C40C66FF867C}">
                  <a14:compatExt spid="_x0000_s2066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16</xdr:row>
          <xdr:rowOff>0</xdr:rowOff>
        </xdr:from>
        <xdr:to>
          <xdr:col>2</xdr:col>
          <xdr:colOff>85725</xdr:colOff>
          <xdr:row>16</xdr:row>
          <xdr:rowOff>180975</xdr:rowOff>
        </xdr:to>
        <xdr:sp macro="" textlink="">
          <xdr:nvSpPr>
            <xdr:cNvPr id="2066442" name="Check Box 10" hidden="1">
              <a:extLst>
                <a:ext uri="{63B3BB69-23CF-44E3-9099-C40C66FF867C}">
                  <a14:compatExt spid="_x0000_s2066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17</xdr:row>
          <xdr:rowOff>0</xdr:rowOff>
        </xdr:from>
        <xdr:to>
          <xdr:col>2</xdr:col>
          <xdr:colOff>85725</xdr:colOff>
          <xdr:row>17</xdr:row>
          <xdr:rowOff>171450</xdr:rowOff>
        </xdr:to>
        <xdr:sp macro="" textlink="">
          <xdr:nvSpPr>
            <xdr:cNvPr id="2066443" name="Check Box 11" hidden="1">
              <a:extLst>
                <a:ext uri="{63B3BB69-23CF-44E3-9099-C40C66FF867C}">
                  <a14:compatExt spid="_x0000_s2066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48</xdr:row>
          <xdr:rowOff>123825</xdr:rowOff>
        </xdr:from>
        <xdr:to>
          <xdr:col>8</xdr:col>
          <xdr:colOff>447675</xdr:colOff>
          <xdr:row>49</xdr:row>
          <xdr:rowOff>142875</xdr:rowOff>
        </xdr:to>
        <xdr:sp macro="" textlink="">
          <xdr:nvSpPr>
            <xdr:cNvPr id="2066444" name="Button 12" hidden="1">
              <a:extLst>
                <a:ext uri="{63B3BB69-23CF-44E3-9099-C40C66FF867C}">
                  <a14:compatExt spid="_x0000_s2066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47</xdr:row>
          <xdr:rowOff>57150</xdr:rowOff>
        </xdr:from>
        <xdr:to>
          <xdr:col>4</xdr:col>
          <xdr:colOff>590550</xdr:colOff>
          <xdr:row>47</xdr:row>
          <xdr:rowOff>266700</xdr:rowOff>
        </xdr:to>
        <xdr:sp macro="" textlink="">
          <xdr:nvSpPr>
            <xdr:cNvPr id="2059265" name="Check Box 1" hidden="1">
              <a:extLst>
                <a:ext uri="{63B3BB69-23CF-44E3-9099-C40C66FF867C}">
                  <a14:compatExt spid="_x0000_s2059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Bogen fertig (Wenn alles ausgefüllt, dann ankreuzen)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0</xdr:rowOff>
        </xdr:from>
        <xdr:to>
          <xdr:col>2</xdr:col>
          <xdr:colOff>85725</xdr:colOff>
          <xdr:row>8</xdr:row>
          <xdr:rowOff>180975</xdr:rowOff>
        </xdr:to>
        <xdr:sp macro="" textlink="">
          <xdr:nvSpPr>
            <xdr:cNvPr id="2059266" name="Check Box 2" hidden="1">
              <a:extLst>
                <a:ext uri="{63B3BB69-23CF-44E3-9099-C40C66FF867C}">
                  <a14:compatExt spid="_x0000_s2059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0</xdr:rowOff>
        </xdr:from>
        <xdr:to>
          <xdr:col>2</xdr:col>
          <xdr:colOff>85725</xdr:colOff>
          <xdr:row>9</xdr:row>
          <xdr:rowOff>180975</xdr:rowOff>
        </xdr:to>
        <xdr:sp macro="" textlink="">
          <xdr:nvSpPr>
            <xdr:cNvPr id="2059267" name="Check Box 3" hidden="1">
              <a:extLst>
                <a:ext uri="{63B3BB69-23CF-44E3-9099-C40C66FF867C}">
                  <a14:compatExt spid="_x0000_s2059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10</xdr:row>
          <xdr:rowOff>0</xdr:rowOff>
        </xdr:from>
        <xdr:to>
          <xdr:col>2</xdr:col>
          <xdr:colOff>85725</xdr:colOff>
          <xdr:row>10</xdr:row>
          <xdr:rowOff>180975</xdr:rowOff>
        </xdr:to>
        <xdr:sp macro="" textlink="">
          <xdr:nvSpPr>
            <xdr:cNvPr id="2059268" name="Check Box 4" hidden="1">
              <a:extLst>
                <a:ext uri="{63B3BB69-23CF-44E3-9099-C40C66FF867C}">
                  <a14:compatExt spid="_x0000_s2059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0</xdr:rowOff>
        </xdr:from>
        <xdr:to>
          <xdr:col>2</xdr:col>
          <xdr:colOff>85725</xdr:colOff>
          <xdr:row>11</xdr:row>
          <xdr:rowOff>180975</xdr:rowOff>
        </xdr:to>
        <xdr:sp macro="" textlink="">
          <xdr:nvSpPr>
            <xdr:cNvPr id="2059269" name="Check Box 5" hidden="1">
              <a:extLst>
                <a:ext uri="{63B3BB69-23CF-44E3-9099-C40C66FF867C}">
                  <a14:compatExt spid="_x0000_s2059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12</xdr:row>
          <xdr:rowOff>0</xdr:rowOff>
        </xdr:from>
        <xdr:to>
          <xdr:col>2</xdr:col>
          <xdr:colOff>85725</xdr:colOff>
          <xdr:row>12</xdr:row>
          <xdr:rowOff>180975</xdr:rowOff>
        </xdr:to>
        <xdr:sp macro="" textlink="">
          <xdr:nvSpPr>
            <xdr:cNvPr id="2059270" name="Check Box 6" hidden="1">
              <a:extLst>
                <a:ext uri="{63B3BB69-23CF-44E3-9099-C40C66FF867C}">
                  <a14:compatExt spid="_x0000_s2059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13</xdr:row>
          <xdr:rowOff>0</xdr:rowOff>
        </xdr:from>
        <xdr:to>
          <xdr:col>2</xdr:col>
          <xdr:colOff>85725</xdr:colOff>
          <xdr:row>13</xdr:row>
          <xdr:rowOff>180975</xdr:rowOff>
        </xdr:to>
        <xdr:sp macro="" textlink="">
          <xdr:nvSpPr>
            <xdr:cNvPr id="2059271" name="Check Box 7" hidden="1">
              <a:extLst>
                <a:ext uri="{63B3BB69-23CF-44E3-9099-C40C66FF867C}">
                  <a14:compatExt spid="_x0000_s2059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14</xdr:row>
          <xdr:rowOff>0</xdr:rowOff>
        </xdr:from>
        <xdr:to>
          <xdr:col>2</xdr:col>
          <xdr:colOff>85725</xdr:colOff>
          <xdr:row>14</xdr:row>
          <xdr:rowOff>180975</xdr:rowOff>
        </xdr:to>
        <xdr:sp macro="" textlink="">
          <xdr:nvSpPr>
            <xdr:cNvPr id="2059272" name="Check Box 8" hidden="1">
              <a:extLst>
                <a:ext uri="{63B3BB69-23CF-44E3-9099-C40C66FF867C}">
                  <a14:compatExt spid="_x0000_s2059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15</xdr:row>
          <xdr:rowOff>0</xdr:rowOff>
        </xdr:from>
        <xdr:to>
          <xdr:col>2</xdr:col>
          <xdr:colOff>85725</xdr:colOff>
          <xdr:row>15</xdr:row>
          <xdr:rowOff>180975</xdr:rowOff>
        </xdr:to>
        <xdr:sp macro="" textlink="">
          <xdr:nvSpPr>
            <xdr:cNvPr id="2059273" name="Check Box 9" hidden="1">
              <a:extLst>
                <a:ext uri="{63B3BB69-23CF-44E3-9099-C40C66FF867C}">
                  <a14:compatExt spid="_x0000_s2059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16</xdr:row>
          <xdr:rowOff>0</xdr:rowOff>
        </xdr:from>
        <xdr:to>
          <xdr:col>2</xdr:col>
          <xdr:colOff>85725</xdr:colOff>
          <xdr:row>16</xdr:row>
          <xdr:rowOff>180975</xdr:rowOff>
        </xdr:to>
        <xdr:sp macro="" textlink="">
          <xdr:nvSpPr>
            <xdr:cNvPr id="2059274" name="Check Box 10" hidden="1">
              <a:extLst>
                <a:ext uri="{63B3BB69-23CF-44E3-9099-C40C66FF867C}">
                  <a14:compatExt spid="_x0000_s2059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17</xdr:row>
          <xdr:rowOff>0</xdr:rowOff>
        </xdr:from>
        <xdr:to>
          <xdr:col>2</xdr:col>
          <xdr:colOff>85725</xdr:colOff>
          <xdr:row>17</xdr:row>
          <xdr:rowOff>171450</xdr:rowOff>
        </xdr:to>
        <xdr:sp macro="" textlink="">
          <xdr:nvSpPr>
            <xdr:cNvPr id="2059275" name="Check Box 11" hidden="1">
              <a:extLst>
                <a:ext uri="{63B3BB69-23CF-44E3-9099-C40C66FF867C}">
                  <a14:compatExt spid="_x0000_s2059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48</xdr:row>
          <xdr:rowOff>123825</xdr:rowOff>
        </xdr:from>
        <xdr:to>
          <xdr:col>8</xdr:col>
          <xdr:colOff>447675</xdr:colOff>
          <xdr:row>49</xdr:row>
          <xdr:rowOff>142875</xdr:rowOff>
        </xdr:to>
        <xdr:sp macro="" textlink="">
          <xdr:nvSpPr>
            <xdr:cNvPr id="2059276" name="Button 12" hidden="1">
              <a:extLst>
                <a:ext uri="{63B3BB69-23CF-44E3-9099-C40C66FF867C}">
                  <a14:compatExt spid="_x0000_s2059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47</xdr:row>
          <xdr:rowOff>57150</xdr:rowOff>
        </xdr:from>
        <xdr:to>
          <xdr:col>4</xdr:col>
          <xdr:colOff>590550</xdr:colOff>
          <xdr:row>47</xdr:row>
          <xdr:rowOff>266700</xdr:rowOff>
        </xdr:to>
        <xdr:sp macro="" textlink="">
          <xdr:nvSpPr>
            <xdr:cNvPr id="2027521" name="Check Box 1" hidden="1">
              <a:extLst>
                <a:ext uri="{63B3BB69-23CF-44E3-9099-C40C66FF867C}">
                  <a14:compatExt spid="_x0000_s2027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Bogen fertig (Wenn alles ausgefüllt, dann ankreuzen)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0</xdr:rowOff>
        </xdr:from>
        <xdr:to>
          <xdr:col>2</xdr:col>
          <xdr:colOff>85725</xdr:colOff>
          <xdr:row>8</xdr:row>
          <xdr:rowOff>180975</xdr:rowOff>
        </xdr:to>
        <xdr:sp macro="" textlink="">
          <xdr:nvSpPr>
            <xdr:cNvPr id="2027522" name="Check Box 2" hidden="1">
              <a:extLst>
                <a:ext uri="{63B3BB69-23CF-44E3-9099-C40C66FF867C}">
                  <a14:compatExt spid="_x0000_s2027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0</xdr:rowOff>
        </xdr:from>
        <xdr:to>
          <xdr:col>2</xdr:col>
          <xdr:colOff>85725</xdr:colOff>
          <xdr:row>9</xdr:row>
          <xdr:rowOff>180975</xdr:rowOff>
        </xdr:to>
        <xdr:sp macro="" textlink="">
          <xdr:nvSpPr>
            <xdr:cNvPr id="2027523" name="Check Box 3" hidden="1">
              <a:extLst>
                <a:ext uri="{63B3BB69-23CF-44E3-9099-C40C66FF867C}">
                  <a14:compatExt spid="_x0000_s2027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10</xdr:row>
          <xdr:rowOff>0</xdr:rowOff>
        </xdr:from>
        <xdr:to>
          <xdr:col>2</xdr:col>
          <xdr:colOff>85725</xdr:colOff>
          <xdr:row>10</xdr:row>
          <xdr:rowOff>180975</xdr:rowOff>
        </xdr:to>
        <xdr:sp macro="" textlink="">
          <xdr:nvSpPr>
            <xdr:cNvPr id="2027524" name="Check Box 4" hidden="1">
              <a:extLst>
                <a:ext uri="{63B3BB69-23CF-44E3-9099-C40C66FF867C}">
                  <a14:compatExt spid="_x0000_s2027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0</xdr:rowOff>
        </xdr:from>
        <xdr:to>
          <xdr:col>2</xdr:col>
          <xdr:colOff>85725</xdr:colOff>
          <xdr:row>11</xdr:row>
          <xdr:rowOff>180975</xdr:rowOff>
        </xdr:to>
        <xdr:sp macro="" textlink="">
          <xdr:nvSpPr>
            <xdr:cNvPr id="2027525" name="Check Box 5" hidden="1">
              <a:extLst>
                <a:ext uri="{63B3BB69-23CF-44E3-9099-C40C66FF867C}">
                  <a14:compatExt spid="_x0000_s2027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12</xdr:row>
          <xdr:rowOff>0</xdr:rowOff>
        </xdr:from>
        <xdr:to>
          <xdr:col>2</xdr:col>
          <xdr:colOff>85725</xdr:colOff>
          <xdr:row>12</xdr:row>
          <xdr:rowOff>180975</xdr:rowOff>
        </xdr:to>
        <xdr:sp macro="" textlink="">
          <xdr:nvSpPr>
            <xdr:cNvPr id="2027526" name="Check Box 6" hidden="1">
              <a:extLst>
                <a:ext uri="{63B3BB69-23CF-44E3-9099-C40C66FF867C}">
                  <a14:compatExt spid="_x0000_s2027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13</xdr:row>
          <xdr:rowOff>0</xdr:rowOff>
        </xdr:from>
        <xdr:to>
          <xdr:col>2</xdr:col>
          <xdr:colOff>85725</xdr:colOff>
          <xdr:row>13</xdr:row>
          <xdr:rowOff>180975</xdr:rowOff>
        </xdr:to>
        <xdr:sp macro="" textlink="">
          <xdr:nvSpPr>
            <xdr:cNvPr id="2027527" name="Check Box 7" hidden="1">
              <a:extLst>
                <a:ext uri="{63B3BB69-23CF-44E3-9099-C40C66FF867C}">
                  <a14:compatExt spid="_x0000_s2027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14</xdr:row>
          <xdr:rowOff>0</xdr:rowOff>
        </xdr:from>
        <xdr:to>
          <xdr:col>2</xdr:col>
          <xdr:colOff>85725</xdr:colOff>
          <xdr:row>14</xdr:row>
          <xdr:rowOff>180975</xdr:rowOff>
        </xdr:to>
        <xdr:sp macro="" textlink="">
          <xdr:nvSpPr>
            <xdr:cNvPr id="2027528" name="Check Box 8" hidden="1">
              <a:extLst>
                <a:ext uri="{63B3BB69-23CF-44E3-9099-C40C66FF867C}">
                  <a14:compatExt spid="_x0000_s2027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15</xdr:row>
          <xdr:rowOff>0</xdr:rowOff>
        </xdr:from>
        <xdr:to>
          <xdr:col>2</xdr:col>
          <xdr:colOff>85725</xdr:colOff>
          <xdr:row>15</xdr:row>
          <xdr:rowOff>180975</xdr:rowOff>
        </xdr:to>
        <xdr:sp macro="" textlink="">
          <xdr:nvSpPr>
            <xdr:cNvPr id="2027529" name="Check Box 9" hidden="1">
              <a:extLst>
                <a:ext uri="{63B3BB69-23CF-44E3-9099-C40C66FF867C}">
                  <a14:compatExt spid="_x0000_s2027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16</xdr:row>
          <xdr:rowOff>0</xdr:rowOff>
        </xdr:from>
        <xdr:to>
          <xdr:col>2</xdr:col>
          <xdr:colOff>85725</xdr:colOff>
          <xdr:row>16</xdr:row>
          <xdr:rowOff>180975</xdr:rowOff>
        </xdr:to>
        <xdr:sp macro="" textlink="">
          <xdr:nvSpPr>
            <xdr:cNvPr id="2027530" name="Check Box 10" hidden="1">
              <a:extLst>
                <a:ext uri="{63B3BB69-23CF-44E3-9099-C40C66FF867C}">
                  <a14:compatExt spid="_x0000_s2027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17</xdr:row>
          <xdr:rowOff>0</xdr:rowOff>
        </xdr:from>
        <xdr:to>
          <xdr:col>2</xdr:col>
          <xdr:colOff>85725</xdr:colOff>
          <xdr:row>17</xdr:row>
          <xdr:rowOff>171450</xdr:rowOff>
        </xdr:to>
        <xdr:sp macro="" textlink="">
          <xdr:nvSpPr>
            <xdr:cNvPr id="2027531" name="Check Box 11" hidden="1">
              <a:extLst>
                <a:ext uri="{63B3BB69-23CF-44E3-9099-C40C66FF867C}">
                  <a14:compatExt spid="_x0000_s2027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48</xdr:row>
          <xdr:rowOff>123825</xdr:rowOff>
        </xdr:from>
        <xdr:to>
          <xdr:col>8</xdr:col>
          <xdr:colOff>447675</xdr:colOff>
          <xdr:row>49</xdr:row>
          <xdr:rowOff>142875</xdr:rowOff>
        </xdr:to>
        <xdr:sp macro="" textlink="">
          <xdr:nvSpPr>
            <xdr:cNvPr id="2027532" name="Button 12" hidden="1">
              <a:extLst>
                <a:ext uri="{63B3BB69-23CF-44E3-9099-C40C66FF867C}">
                  <a14:compatExt spid="_x0000_s2027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47</xdr:row>
          <xdr:rowOff>57150</xdr:rowOff>
        </xdr:from>
        <xdr:to>
          <xdr:col>4</xdr:col>
          <xdr:colOff>590550</xdr:colOff>
          <xdr:row>47</xdr:row>
          <xdr:rowOff>266700</xdr:rowOff>
        </xdr:to>
        <xdr:sp macro="" textlink="">
          <xdr:nvSpPr>
            <xdr:cNvPr id="2028545" name="Check Box 1" hidden="1">
              <a:extLst>
                <a:ext uri="{63B3BB69-23CF-44E3-9099-C40C66FF867C}">
                  <a14:compatExt spid="_x0000_s2028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Bogen fertig (Wenn alles ausgefüllt, dann ankreuzen)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0</xdr:rowOff>
        </xdr:from>
        <xdr:to>
          <xdr:col>2</xdr:col>
          <xdr:colOff>85725</xdr:colOff>
          <xdr:row>8</xdr:row>
          <xdr:rowOff>180975</xdr:rowOff>
        </xdr:to>
        <xdr:sp macro="" textlink="">
          <xdr:nvSpPr>
            <xdr:cNvPr id="2028546" name="Check Box 2" hidden="1">
              <a:extLst>
                <a:ext uri="{63B3BB69-23CF-44E3-9099-C40C66FF867C}">
                  <a14:compatExt spid="_x0000_s2028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0</xdr:rowOff>
        </xdr:from>
        <xdr:to>
          <xdr:col>2</xdr:col>
          <xdr:colOff>85725</xdr:colOff>
          <xdr:row>9</xdr:row>
          <xdr:rowOff>180975</xdr:rowOff>
        </xdr:to>
        <xdr:sp macro="" textlink="">
          <xdr:nvSpPr>
            <xdr:cNvPr id="2028547" name="Check Box 3" hidden="1">
              <a:extLst>
                <a:ext uri="{63B3BB69-23CF-44E3-9099-C40C66FF867C}">
                  <a14:compatExt spid="_x0000_s2028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10</xdr:row>
          <xdr:rowOff>0</xdr:rowOff>
        </xdr:from>
        <xdr:to>
          <xdr:col>2</xdr:col>
          <xdr:colOff>85725</xdr:colOff>
          <xdr:row>10</xdr:row>
          <xdr:rowOff>180975</xdr:rowOff>
        </xdr:to>
        <xdr:sp macro="" textlink="">
          <xdr:nvSpPr>
            <xdr:cNvPr id="2028548" name="Check Box 4" hidden="1">
              <a:extLst>
                <a:ext uri="{63B3BB69-23CF-44E3-9099-C40C66FF867C}">
                  <a14:compatExt spid="_x0000_s2028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0</xdr:rowOff>
        </xdr:from>
        <xdr:to>
          <xdr:col>2</xdr:col>
          <xdr:colOff>85725</xdr:colOff>
          <xdr:row>11</xdr:row>
          <xdr:rowOff>180975</xdr:rowOff>
        </xdr:to>
        <xdr:sp macro="" textlink="">
          <xdr:nvSpPr>
            <xdr:cNvPr id="2028549" name="Check Box 5" hidden="1">
              <a:extLst>
                <a:ext uri="{63B3BB69-23CF-44E3-9099-C40C66FF867C}">
                  <a14:compatExt spid="_x0000_s2028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12</xdr:row>
          <xdr:rowOff>0</xdr:rowOff>
        </xdr:from>
        <xdr:to>
          <xdr:col>2</xdr:col>
          <xdr:colOff>85725</xdr:colOff>
          <xdr:row>12</xdr:row>
          <xdr:rowOff>180975</xdr:rowOff>
        </xdr:to>
        <xdr:sp macro="" textlink="">
          <xdr:nvSpPr>
            <xdr:cNvPr id="2028550" name="Check Box 6" hidden="1">
              <a:extLst>
                <a:ext uri="{63B3BB69-23CF-44E3-9099-C40C66FF867C}">
                  <a14:compatExt spid="_x0000_s2028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13</xdr:row>
          <xdr:rowOff>0</xdr:rowOff>
        </xdr:from>
        <xdr:to>
          <xdr:col>2</xdr:col>
          <xdr:colOff>85725</xdr:colOff>
          <xdr:row>13</xdr:row>
          <xdr:rowOff>180975</xdr:rowOff>
        </xdr:to>
        <xdr:sp macro="" textlink="">
          <xdr:nvSpPr>
            <xdr:cNvPr id="2028551" name="Check Box 7" hidden="1">
              <a:extLst>
                <a:ext uri="{63B3BB69-23CF-44E3-9099-C40C66FF867C}">
                  <a14:compatExt spid="_x0000_s2028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14</xdr:row>
          <xdr:rowOff>0</xdr:rowOff>
        </xdr:from>
        <xdr:to>
          <xdr:col>2</xdr:col>
          <xdr:colOff>85725</xdr:colOff>
          <xdr:row>14</xdr:row>
          <xdr:rowOff>180975</xdr:rowOff>
        </xdr:to>
        <xdr:sp macro="" textlink="">
          <xdr:nvSpPr>
            <xdr:cNvPr id="2028552" name="Check Box 8" hidden="1">
              <a:extLst>
                <a:ext uri="{63B3BB69-23CF-44E3-9099-C40C66FF867C}">
                  <a14:compatExt spid="_x0000_s2028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15</xdr:row>
          <xdr:rowOff>0</xdr:rowOff>
        </xdr:from>
        <xdr:to>
          <xdr:col>2</xdr:col>
          <xdr:colOff>85725</xdr:colOff>
          <xdr:row>15</xdr:row>
          <xdr:rowOff>180975</xdr:rowOff>
        </xdr:to>
        <xdr:sp macro="" textlink="">
          <xdr:nvSpPr>
            <xdr:cNvPr id="2028553" name="Check Box 9" hidden="1">
              <a:extLst>
                <a:ext uri="{63B3BB69-23CF-44E3-9099-C40C66FF867C}">
                  <a14:compatExt spid="_x0000_s2028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16</xdr:row>
          <xdr:rowOff>0</xdr:rowOff>
        </xdr:from>
        <xdr:to>
          <xdr:col>2</xdr:col>
          <xdr:colOff>85725</xdr:colOff>
          <xdr:row>16</xdr:row>
          <xdr:rowOff>180975</xdr:rowOff>
        </xdr:to>
        <xdr:sp macro="" textlink="">
          <xdr:nvSpPr>
            <xdr:cNvPr id="2028554" name="Check Box 10" hidden="1">
              <a:extLst>
                <a:ext uri="{63B3BB69-23CF-44E3-9099-C40C66FF867C}">
                  <a14:compatExt spid="_x0000_s2028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17</xdr:row>
          <xdr:rowOff>0</xdr:rowOff>
        </xdr:from>
        <xdr:to>
          <xdr:col>2</xdr:col>
          <xdr:colOff>85725</xdr:colOff>
          <xdr:row>17</xdr:row>
          <xdr:rowOff>171450</xdr:rowOff>
        </xdr:to>
        <xdr:sp macro="" textlink="">
          <xdr:nvSpPr>
            <xdr:cNvPr id="2028555" name="Check Box 11" hidden="1">
              <a:extLst>
                <a:ext uri="{63B3BB69-23CF-44E3-9099-C40C66FF867C}">
                  <a14:compatExt spid="_x0000_s2028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48</xdr:row>
          <xdr:rowOff>123825</xdr:rowOff>
        </xdr:from>
        <xdr:to>
          <xdr:col>8</xdr:col>
          <xdr:colOff>447675</xdr:colOff>
          <xdr:row>49</xdr:row>
          <xdr:rowOff>142875</xdr:rowOff>
        </xdr:to>
        <xdr:sp macro="" textlink="">
          <xdr:nvSpPr>
            <xdr:cNvPr id="2028556" name="Button 12" hidden="1">
              <a:extLst>
                <a:ext uri="{63B3BB69-23CF-44E3-9099-C40C66FF867C}">
                  <a14:compatExt spid="_x0000_s2028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47</xdr:row>
          <xdr:rowOff>57150</xdr:rowOff>
        </xdr:from>
        <xdr:to>
          <xdr:col>4</xdr:col>
          <xdr:colOff>590550</xdr:colOff>
          <xdr:row>47</xdr:row>
          <xdr:rowOff>266700</xdr:rowOff>
        </xdr:to>
        <xdr:sp macro="" textlink="">
          <xdr:nvSpPr>
            <xdr:cNvPr id="2029569" name="Check Box 1" hidden="1">
              <a:extLst>
                <a:ext uri="{63B3BB69-23CF-44E3-9099-C40C66FF867C}">
                  <a14:compatExt spid="_x0000_s2029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Bogen fertig (Wenn alles ausgefüllt, dann ankreuzen)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0</xdr:rowOff>
        </xdr:from>
        <xdr:to>
          <xdr:col>2</xdr:col>
          <xdr:colOff>85725</xdr:colOff>
          <xdr:row>8</xdr:row>
          <xdr:rowOff>180975</xdr:rowOff>
        </xdr:to>
        <xdr:sp macro="" textlink="">
          <xdr:nvSpPr>
            <xdr:cNvPr id="2029570" name="Check Box 2" hidden="1">
              <a:extLst>
                <a:ext uri="{63B3BB69-23CF-44E3-9099-C40C66FF867C}">
                  <a14:compatExt spid="_x0000_s2029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0</xdr:rowOff>
        </xdr:from>
        <xdr:to>
          <xdr:col>2</xdr:col>
          <xdr:colOff>85725</xdr:colOff>
          <xdr:row>9</xdr:row>
          <xdr:rowOff>180975</xdr:rowOff>
        </xdr:to>
        <xdr:sp macro="" textlink="">
          <xdr:nvSpPr>
            <xdr:cNvPr id="2029571" name="Check Box 3" hidden="1">
              <a:extLst>
                <a:ext uri="{63B3BB69-23CF-44E3-9099-C40C66FF867C}">
                  <a14:compatExt spid="_x0000_s2029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10</xdr:row>
          <xdr:rowOff>0</xdr:rowOff>
        </xdr:from>
        <xdr:to>
          <xdr:col>2</xdr:col>
          <xdr:colOff>85725</xdr:colOff>
          <xdr:row>10</xdr:row>
          <xdr:rowOff>180975</xdr:rowOff>
        </xdr:to>
        <xdr:sp macro="" textlink="">
          <xdr:nvSpPr>
            <xdr:cNvPr id="2029572" name="Check Box 4" hidden="1">
              <a:extLst>
                <a:ext uri="{63B3BB69-23CF-44E3-9099-C40C66FF867C}">
                  <a14:compatExt spid="_x0000_s2029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0</xdr:rowOff>
        </xdr:from>
        <xdr:to>
          <xdr:col>2</xdr:col>
          <xdr:colOff>85725</xdr:colOff>
          <xdr:row>11</xdr:row>
          <xdr:rowOff>180975</xdr:rowOff>
        </xdr:to>
        <xdr:sp macro="" textlink="">
          <xdr:nvSpPr>
            <xdr:cNvPr id="2029573" name="Check Box 5" hidden="1">
              <a:extLst>
                <a:ext uri="{63B3BB69-23CF-44E3-9099-C40C66FF867C}">
                  <a14:compatExt spid="_x0000_s2029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12</xdr:row>
          <xdr:rowOff>0</xdr:rowOff>
        </xdr:from>
        <xdr:to>
          <xdr:col>2</xdr:col>
          <xdr:colOff>85725</xdr:colOff>
          <xdr:row>12</xdr:row>
          <xdr:rowOff>180975</xdr:rowOff>
        </xdr:to>
        <xdr:sp macro="" textlink="">
          <xdr:nvSpPr>
            <xdr:cNvPr id="2029574" name="Check Box 6" hidden="1">
              <a:extLst>
                <a:ext uri="{63B3BB69-23CF-44E3-9099-C40C66FF867C}">
                  <a14:compatExt spid="_x0000_s2029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13</xdr:row>
          <xdr:rowOff>0</xdr:rowOff>
        </xdr:from>
        <xdr:to>
          <xdr:col>2</xdr:col>
          <xdr:colOff>85725</xdr:colOff>
          <xdr:row>13</xdr:row>
          <xdr:rowOff>180975</xdr:rowOff>
        </xdr:to>
        <xdr:sp macro="" textlink="">
          <xdr:nvSpPr>
            <xdr:cNvPr id="2029575" name="Check Box 7" hidden="1">
              <a:extLst>
                <a:ext uri="{63B3BB69-23CF-44E3-9099-C40C66FF867C}">
                  <a14:compatExt spid="_x0000_s2029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14</xdr:row>
          <xdr:rowOff>0</xdr:rowOff>
        </xdr:from>
        <xdr:to>
          <xdr:col>2</xdr:col>
          <xdr:colOff>85725</xdr:colOff>
          <xdr:row>14</xdr:row>
          <xdr:rowOff>180975</xdr:rowOff>
        </xdr:to>
        <xdr:sp macro="" textlink="">
          <xdr:nvSpPr>
            <xdr:cNvPr id="2029576" name="Check Box 8" hidden="1">
              <a:extLst>
                <a:ext uri="{63B3BB69-23CF-44E3-9099-C40C66FF867C}">
                  <a14:compatExt spid="_x0000_s2029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15</xdr:row>
          <xdr:rowOff>0</xdr:rowOff>
        </xdr:from>
        <xdr:to>
          <xdr:col>2</xdr:col>
          <xdr:colOff>85725</xdr:colOff>
          <xdr:row>15</xdr:row>
          <xdr:rowOff>180975</xdr:rowOff>
        </xdr:to>
        <xdr:sp macro="" textlink="">
          <xdr:nvSpPr>
            <xdr:cNvPr id="2029577" name="Check Box 9" hidden="1">
              <a:extLst>
                <a:ext uri="{63B3BB69-23CF-44E3-9099-C40C66FF867C}">
                  <a14:compatExt spid="_x0000_s2029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16</xdr:row>
          <xdr:rowOff>0</xdr:rowOff>
        </xdr:from>
        <xdr:to>
          <xdr:col>2</xdr:col>
          <xdr:colOff>85725</xdr:colOff>
          <xdr:row>16</xdr:row>
          <xdr:rowOff>180975</xdr:rowOff>
        </xdr:to>
        <xdr:sp macro="" textlink="">
          <xdr:nvSpPr>
            <xdr:cNvPr id="2029578" name="Check Box 10" hidden="1">
              <a:extLst>
                <a:ext uri="{63B3BB69-23CF-44E3-9099-C40C66FF867C}">
                  <a14:compatExt spid="_x0000_s2029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17</xdr:row>
          <xdr:rowOff>0</xdr:rowOff>
        </xdr:from>
        <xdr:to>
          <xdr:col>2</xdr:col>
          <xdr:colOff>85725</xdr:colOff>
          <xdr:row>17</xdr:row>
          <xdr:rowOff>171450</xdr:rowOff>
        </xdr:to>
        <xdr:sp macro="" textlink="">
          <xdr:nvSpPr>
            <xdr:cNvPr id="2029579" name="Check Box 11" hidden="1">
              <a:extLst>
                <a:ext uri="{63B3BB69-23CF-44E3-9099-C40C66FF867C}">
                  <a14:compatExt spid="_x0000_s2029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48</xdr:row>
          <xdr:rowOff>123825</xdr:rowOff>
        </xdr:from>
        <xdr:to>
          <xdr:col>8</xdr:col>
          <xdr:colOff>447675</xdr:colOff>
          <xdr:row>49</xdr:row>
          <xdr:rowOff>142875</xdr:rowOff>
        </xdr:to>
        <xdr:sp macro="" textlink="">
          <xdr:nvSpPr>
            <xdr:cNvPr id="2029580" name="Button 12" hidden="1">
              <a:extLst>
                <a:ext uri="{63B3BB69-23CF-44E3-9099-C40C66FF867C}">
                  <a14:compatExt spid="_x0000_s2029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47</xdr:row>
          <xdr:rowOff>57150</xdr:rowOff>
        </xdr:from>
        <xdr:to>
          <xdr:col>4</xdr:col>
          <xdr:colOff>590550</xdr:colOff>
          <xdr:row>47</xdr:row>
          <xdr:rowOff>266700</xdr:rowOff>
        </xdr:to>
        <xdr:sp macro="" textlink="">
          <xdr:nvSpPr>
            <xdr:cNvPr id="2030593" name="Check Box 1" hidden="1">
              <a:extLst>
                <a:ext uri="{63B3BB69-23CF-44E3-9099-C40C66FF867C}">
                  <a14:compatExt spid="_x0000_s2030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Bogen fertig (Wenn alles ausgefüllt, dann ankreuzen)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0</xdr:rowOff>
        </xdr:from>
        <xdr:to>
          <xdr:col>2</xdr:col>
          <xdr:colOff>85725</xdr:colOff>
          <xdr:row>8</xdr:row>
          <xdr:rowOff>180975</xdr:rowOff>
        </xdr:to>
        <xdr:sp macro="" textlink="">
          <xdr:nvSpPr>
            <xdr:cNvPr id="2030594" name="Check Box 2" hidden="1">
              <a:extLst>
                <a:ext uri="{63B3BB69-23CF-44E3-9099-C40C66FF867C}">
                  <a14:compatExt spid="_x0000_s2030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0</xdr:rowOff>
        </xdr:from>
        <xdr:to>
          <xdr:col>2</xdr:col>
          <xdr:colOff>85725</xdr:colOff>
          <xdr:row>9</xdr:row>
          <xdr:rowOff>180975</xdr:rowOff>
        </xdr:to>
        <xdr:sp macro="" textlink="">
          <xdr:nvSpPr>
            <xdr:cNvPr id="2030595" name="Check Box 3" hidden="1">
              <a:extLst>
                <a:ext uri="{63B3BB69-23CF-44E3-9099-C40C66FF867C}">
                  <a14:compatExt spid="_x0000_s2030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10</xdr:row>
          <xdr:rowOff>0</xdr:rowOff>
        </xdr:from>
        <xdr:to>
          <xdr:col>2</xdr:col>
          <xdr:colOff>85725</xdr:colOff>
          <xdr:row>10</xdr:row>
          <xdr:rowOff>180975</xdr:rowOff>
        </xdr:to>
        <xdr:sp macro="" textlink="">
          <xdr:nvSpPr>
            <xdr:cNvPr id="2030596" name="Check Box 4" hidden="1">
              <a:extLst>
                <a:ext uri="{63B3BB69-23CF-44E3-9099-C40C66FF867C}">
                  <a14:compatExt spid="_x0000_s2030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0</xdr:rowOff>
        </xdr:from>
        <xdr:to>
          <xdr:col>2</xdr:col>
          <xdr:colOff>85725</xdr:colOff>
          <xdr:row>11</xdr:row>
          <xdr:rowOff>180975</xdr:rowOff>
        </xdr:to>
        <xdr:sp macro="" textlink="">
          <xdr:nvSpPr>
            <xdr:cNvPr id="2030597" name="Check Box 5" hidden="1">
              <a:extLst>
                <a:ext uri="{63B3BB69-23CF-44E3-9099-C40C66FF867C}">
                  <a14:compatExt spid="_x0000_s2030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12</xdr:row>
          <xdr:rowOff>0</xdr:rowOff>
        </xdr:from>
        <xdr:to>
          <xdr:col>2</xdr:col>
          <xdr:colOff>85725</xdr:colOff>
          <xdr:row>12</xdr:row>
          <xdr:rowOff>180975</xdr:rowOff>
        </xdr:to>
        <xdr:sp macro="" textlink="">
          <xdr:nvSpPr>
            <xdr:cNvPr id="2030598" name="Check Box 6" hidden="1">
              <a:extLst>
                <a:ext uri="{63B3BB69-23CF-44E3-9099-C40C66FF867C}">
                  <a14:compatExt spid="_x0000_s2030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13</xdr:row>
          <xdr:rowOff>0</xdr:rowOff>
        </xdr:from>
        <xdr:to>
          <xdr:col>2</xdr:col>
          <xdr:colOff>85725</xdr:colOff>
          <xdr:row>13</xdr:row>
          <xdr:rowOff>180975</xdr:rowOff>
        </xdr:to>
        <xdr:sp macro="" textlink="">
          <xdr:nvSpPr>
            <xdr:cNvPr id="2030599" name="Check Box 7" hidden="1">
              <a:extLst>
                <a:ext uri="{63B3BB69-23CF-44E3-9099-C40C66FF867C}">
                  <a14:compatExt spid="_x0000_s2030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14</xdr:row>
          <xdr:rowOff>0</xdr:rowOff>
        </xdr:from>
        <xdr:to>
          <xdr:col>2</xdr:col>
          <xdr:colOff>85725</xdr:colOff>
          <xdr:row>14</xdr:row>
          <xdr:rowOff>180975</xdr:rowOff>
        </xdr:to>
        <xdr:sp macro="" textlink="">
          <xdr:nvSpPr>
            <xdr:cNvPr id="2030600" name="Check Box 8" hidden="1">
              <a:extLst>
                <a:ext uri="{63B3BB69-23CF-44E3-9099-C40C66FF867C}">
                  <a14:compatExt spid="_x0000_s2030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15</xdr:row>
          <xdr:rowOff>0</xdr:rowOff>
        </xdr:from>
        <xdr:to>
          <xdr:col>2</xdr:col>
          <xdr:colOff>85725</xdr:colOff>
          <xdr:row>15</xdr:row>
          <xdr:rowOff>180975</xdr:rowOff>
        </xdr:to>
        <xdr:sp macro="" textlink="">
          <xdr:nvSpPr>
            <xdr:cNvPr id="2030601" name="Check Box 9" hidden="1">
              <a:extLst>
                <a:ext uri="{63B3BB69-23CF-44E3-9099-C40C66FF867C}">
                  <a14:compatExt spid="_x0000_s2030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16</xdr:row>
          <xdr:rowOff>0</xdr:rowOff>
        </xdr:from>
        <xdr:to>
          <xdr:col>2</xdr:col>
          <xdr:colOff>85725</xdr:colOff>
          <xdr:row>16</xdr:row>
          <xdr:rowOff>180975</xdr:rowOff>
        </xdr:to>
        <xdr:sp macro="" textlink="">
          <xdr:nvSpPr>
            <xdr:cNvPr id="2030602" name="Check Box 10" hidden="1">
              <a:extLst>
                <a:ext uri="{63B3BB69-23CF-44E3-9099-C40C66FF867C}">
                  <a14:compatExt spid="_x0000_s2030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17</xdr:row>
          <xdr:rowOff>0</xdr:rowOff>
        </xdr:from>
        <xdr:to>
          <xdr:col>2</xdr:col>
          <xdr:colOff>85725</xdr:colOff>
          <xdr:row>17</xdr:row>
          <xdr:rowOff>171450</xdr:rowOff>
        </xdr:to>
        <xdr:sp macro="" textlink="">
          <xdr:nvSpPr>
            <xdr:cNvPr id="2030603" name="Check Box 11" hidden="1">
              <a:extLst>
                <a:ext uri="{63B3BB69-23CF-44E3-9099-C40C66FF867C}">
                  <a14:compatExt spid="_x0000_s2030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48</xdr:row>
          <xdr:rowOff>123825</xdr:rowOff>
        </xdr:from>
        <xdr:to>
          <xdr:col>8</xdr:col>
          <xdr:colOff>447675</xdr:colOff>
          <xdr:row>49</xdr:row>
          <xdr:rowOff>142875</xdr:rowOff>
        </xdr:to>
        <xdr:sp macro="" textlink="">
          <xdr:nvSpPr>
            <xdr:cNvPr id="2030604" name="Button 12" hidden="1">
              <a:extLst>
                <a:ext uri="{63B3BB69-23CF-44E3-9099-C40C66FF867C}">
                  <a14:compatExt spid="_x0000_s2030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47</xdr:row>
          <xdr:rowOff>57150</xdr:rowOff>
        </xdr:from>
        <xdr:to>
          <xdr:col>4</xdr:col>
          <xdr:colOff>590550</xdr:colOff>
          <xdr:row>47</xdr:row>
          <xdr:rowOff>266700</xdr:rowOff>
        </xdr:to>
        <xdr:sp macro="" textlink="">
          <xdr:nvSpPr>
            <xdr:cNvPr id="2031617" name="Check Box 1" hidden="1">
              <a:extLst>
                <a:ext uri="{63B3BB69-23CF-44E3-9099-C40C66FF867C}">
                  <a14:compatExt spid="_x0000_s203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Bogen fertig (Wenn alles ausgefüllt, dann ankreuzen)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0</xdr:rowOff>
        </xdr:from>
        <xdr:to>
          <xdr:col>2</xdr:col>
          <xdr:colOff>85725</xdr:colOff>
          <xdr:row>8</xdr:row>
          <xdr:rowOff>180975</xdr:rowOff>
        </xdr:to>
        <xdr:sp macro="" textlink="">
          <xdr:nvSpPr>
            <xdr:cNvPr id="2031618" name="Check Box 2" hidden="1">
              <a:extLst>
                <a:ext uri="{63B3BB69-23CF-44E3-9099-C40C66FF867C}">
                  <a14:compatExt spid="_x0000_s203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0</xdr:rowOff>
        </xdr:from>
        <xdr:to>
          <xdr:col>2</xdr:col>
          <xdr:colOff>85725</xdr:colOff>
          <xdr:row>9</xdr:row>
          <xdr:rowOff>180975</xdr:rowOff>
        </xdr:to>
        <xdr:sp macro="" textlink="">
          <xdr:nvSpPr>
            <xdr:cNvPr id="2031619" name="Check Box 3" hidden="1">
              <a:extLst>
                <a:ext uri="{63B3BB69-23CF-44E3-9099-C40C66FF867C}">
                  <a14:compatExt spid="_x0000_s203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10</xdr:row>
          <xdr:rowOff>0</xdr:rowOff>
        </xdr:from>
        <xdr:to>
          <xdr:col>2</xdr:col>
          <xdr:colOff>85725</xdr:colOff>
          <xdr:row>10</xdr:row>
          <xdr:rowOff>180975</xdr:rowOff>
        </xdr:to>
        <xdr:sp macro="" textlink="">
          <xdr:nvSpPr>
            <xdr:cNvPr id="2031620" name="Check Box 4" hidden="1">
              <a:extLst>
                <a:ext uri="{63B3BB69-23CF-44E3-9099-C40C66FF867C}">
                  <a14:compatExt spid="_x0000_s203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0</xdr:rowOff>
        </xdr:from>
        <xdr:to>
          <xdr:col>2</xdr:col>
          <xdr:colOff>85725</xdr:colOff>
          <xdr:row>11</xdr:row>
          <xdr:rowOff>180975</xdr:rowOff>
        </xdr:to>
        <xdr:sp macro="" textlink="">
          <xdr:nvSpPr>
            <xdr:cNvPr id="2031621" name="Check Box 5" hidden="1">
              <a:extLst>
                <a:ext uri="{63B3BB69-23CF-44E3-9099-C40C66FF867C}">
                  <a14:compatExt spid="_x0000_s203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12</xdr:row>
          <xdr:rowOff>0</xdr:rowOff>
        </xdr:from>
        <xdr:to>
          <xdr:col>2</xdr:col>
          <xdr:colOff>85725</xdr:colOff>
          <xdr:row>12</xdr:row>
          <xdr:rowOff>180975</xdr:rowOff>
        </xdr:to>
        <xdr:sp macro="" textlink="">
          <xdr:nvSpPr>
            <xdr:cNvPr id="2031622" name="Check Box 6" hidden="1">
              <a:extLst>
                <a:ext uri="{63B3BB69-23CF-44E3-9099-C40C66FF867C}">
                  <a14:compatExt spid="_x0000_s203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13</xdr:row>
          <xdr:rowOff>0</xdr:rowOff>
        </xdr:from>
        <xdr:to>
          <xdr:col>2</xdr:col>
          <xdr:colOff>85725</xdr:colOff>
          <xdr:row>13</xdr:row>
          <xdr:rowOff>180975</xdr:rowOff>
        </xdr:to>
        <xdr:sp macro="" textlink="">
          <xdr:nvSpPr>
            <xdr:cNvPr id="2031623" name="Check Box 7" hidden="1">
              <a:extLst>
                <a:ext uri="{63B3BB69-23CF-44E3-9099-C40C66FF867C}">
                  <a14:compatExt spid="_x0000_s203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14</xdr:row>
          <xdr:rowOff>0</xdr:rowOff>
        </xdr:from>
        <xdr:to>
          <xdr:col>2</xdr:col>
          <xdr:colOff>85725</xdr:colOff>
          <xdr:row>14</xdr:row>
          <xdr:rowOff>180975</xdr:rowOff>
        </xdr:to>
        <xdr:sp macro="" textlink="">
          <xdr:nvSpPr>
            <xdr:cNvPr id="2031624" name="Check Box 8" hidden="1">
              <a:extLst>
                <a:ext uri="{63B3BB69-23CF-44E3-9099-C40C66FF867C}">
                  <a14:compatExt spid="_x0000_s203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15</xdr:row>
          <xdr:rowOff>0</xdr:rowOff>
        </xdr:from>
        <xdr:to>
          <xdr:col>2</xdr:col>
          <xdr:colOff>85725</xdr:colOff>
          <xdr:row>15</xdr:row>
          <xdr:rowOff>180975</xdr:rowOff>
        </xdr:to>
        <xdr:sp macro="" textlink="">
          <xdr:nvSpPr>
            <xdr:cNvPr id="2031625" name="Check Box 9" hidden="1">
              <a:extLst>
                <a:ext uri="{63B3BB69-23CF-44E3-9099-C40C66FF867C}">
                  <a14:compatExt spid="_x0000_s203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16</xdr:row>
          <xdr:rowOff>0</xdr:rowOff>
        </xdr:from>
        <xdr:to>
          <xdr:col>2</xdr:col>
          <xdr:colOff>85725</xdr:colOff>
          <xdr:row>16</xdr:row>
          <xdr:rowOff>180975</xdr:rowOff>
        </xdr:to>
        <xdr:sp macro="" textlink="">
          <xdr:nvSpPr>
            <xdr:cNvPr id="2031626" name="Check Box 10" hidden="1">
              <a:extLst>
                <a:ext uri="{63B3BB69-23CF-44E3-9099-C40C66FF867C}">
                  <a14:compatExt spid="_x0000_s203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17</xdr:row>
          <xdr:rowOff>0</xdr:rowOff>
        </xdr:from>
        <xdr:to>
          <xdr:col>2</xdr:col>
          <xdr:colOff>85725</xdr:colOff>
          <xdr:row>17</xdr:row>
          <xdr:rowOff>171450</xdr:rowOff>
        </xdr:to>
        <xdr:sp macro="" textlink="">
          <xdr:nvSpPr>
            <xdr:cNvPr id="2031627" name="Check Box 11" hidden="1">
              <a:extLst>
                <a:ext uri="{63B3BB69-23CF-44E3-9099-C40C66FF867C}">
                  <a14:compatExt spid="_x0000_s203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48</xdr:row>
          <xdr:rowOff>123825</xdr:rowOff>
        </xdr:from>
        <xdr:to>
          <xdr:col>8</xdr:col>
          <xdr:colOff>447675</xdr:colOff>
          <xdr:row>49</xdr:row>
          <xdr:rowOff>142875</xdr:rowOff>
        </xdr:to>
        <xdr:sp macro="" textlink="">
          <xdr:nvSpPr>
            <xdr:cNvPr id="2031628" name="Button 12" hidden="1">
              <a:extLst>
                <a:ext uri="{63B3BB69-23CF-44E3-9099-C40C66FF867C}">
                  <a14:compatExt spid="_x0000_s203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47</xdr:row>
          <xdr:rowOff>57150</xdr:rowOff>
        </xdr:from>
        <xdr:to>
          <xdr:col>4</xdr:col>
          <xdr:colOff>590550</xdr:colOff>
          <xdr:row>47</xdr:row>
          <xdr:rowOff>266700</xdr:rowOff>
        </xdr:to>
        <xdr:sp macro="" textlink="">
          <xdr:nvSpPr>
            <xdr:cNvPr id="2032641" name="Check Box 1" hidden="1">
              <a:extLst>
                <a:ext uri="{63B3BB69-23CF-44E3-9099-C40C66FF867C}">
                  <a14:compatExt spid="_x0000_s203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Bogen fertig (Wenn alles ausgefüllt, dann ankreuzen)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0</xdr:rowOff>
        </xdr:from>
        <xdr:to>
          <xdr:col>2</xdr:col>
          <xdr:colOff>85725</xdr:colOff>
          <xdr:row>8</xdr:row>
          <xdr:rowOff>180975</xdr:rowOff>
        </xdr:to>
        <xdr:sp macro="" textlink="">
          <xdr:nvSpPr>
            <xdr:cNvPr id="2032642" name="Check Box 2" hidden="1">
              <a:extLst>
                <a:ext uri="{63B3BB69-23CF-44E3-9099-C40C66FF867C}">
                  <a14:compatExt spid="_x0000_s203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0</xdr:rowOff>
        </xdr:from>
        <xdr:to>
          <xdr:col>2</xdr:col>
          <xdr:colOff>85725</xdr:colOff>
          <xdr:row>9</xdr:row>
          <xdr:rowOff>180975</xdr:rowOff>
        </xdr:to>
        <xdr:sp macro="" textlink="">
          <xdr:nvSpPr>
            <xdr:cNvPr id="2032643" name="Check Box 3" hidden="1">
              <a:extLst>
                <a:ext uri="{63B3BB69-23CF-44E3-9099-C40C66FF867C}">
                  <a14:compatExt spid="_x0000_s203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10</xdr:row>
          <xdr:rowOff>0</xdr:rowOff>
        </xdr:from>
        <xdr:to>
          <xdr:col>2</xdr:col>
          <xdr:colOff>85725</xdr:colOff>
          <xdr:row>10</xdr:row>
          <xdr:rowOff>180975</xdr:rowOff>
        </xdr:to>
        <xdr:sp macro="" textlink="">
          <xdr:nvSpPr>
            <xdr:cNvPr id="2032644" name="Check Box 4" hidden="1">
              <a:extLst>
                <a:ext uri="{63B3BB69-23CF-44E3-9099-C40C66FF867C}">
                  <a14:compatExt spid="_x0000_s203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0</xdr:rowOff>
        </xdr:from>
        <xdr:to>
          <xdr:col>2</xdr:col>
          <xdr:colOff>85725</xdr:colOff>
          <xdr:row>11</xdr:row>
          <xdr:rowOff>180975</xdr:rowOff>
        </xdr:to>
        <xdr:sp macro="" textlink="">
          <xdr:nvSpPr>
            <xdr:cNvPr id="2032645" name="Check Box 5" hidden="1">
              <a:extLst>
                <a:ext uri="{63B3BB69-23CF-44E3-9099-C40C66FF867C}">
                  <a14:compatExt spid="_x0000_s203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12</xdr:row>
          <xdr:rowOff>0</xdr:rowOff>
        </xdr:from>
        <xdr:to>
          <xdr:col>2</xdr:col>
          <xdr:colOff>85725</xdr:colOff>
          <xdr:row>12</xdr:row>
          <xdr:rowOff>180975</xdr:rowOff>
        </xdr:to>
        <xdr:sp macro="" textlink="">
          <xdr:nvSpPr>
            <xdr:cNvPr id="2032646" name="Check Box 6" hidden="1">
              <a:extLst>
                <a:ext uri="{63B3BB69-23CF-44E3-9099-C40C66FF867C}">
                  <a14:compatExt spid="_x0000_s203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13</xdr:row>
          <xdr:rowOff>0</xdr:rowOff>
        </xdr:from>
        <xdr:to>
          <xdr:col>2</xdr:col>
          <xdr:colOff>85725</xdr:colOff>
          <xdr:row>13</xdr:row>
          <xdr:rowOff>180975</xdr:rowOff>
        </xdr:to>
        <xdr:sp macro="" textlink="">
          <xdr:nvSpPr>
            <xdr:cNvPr id="2032647" name="Check Box 7" hidden="1">
              <a:extLst>
                <a:ext uri="{63B3BB69-23CF-44E3-9099-C40C66FF867C}">
                  <a14:compatExt spid="_x0000_s203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14</xdr:row>
          <xdr:rowOff>0</xdr:rowOff>
        </xdr:from>
        <xdr:to>
          <xdr:col>2</xdr:col>
          <xdr:colOff>85725</xdr:colOff>
          <xdr:row>14</xdr:row>
          <xdr:rowOff>180975</xdr:rowOff>
        </xdr:to>
        <xdr:sp macro="" textlink="">
          <xdr:nvSpPr>
            <xdr:cNvPr id="2032648" name="Check Box 8" hidden="1">
              <a:extLst>
                <a:ext uri="{63B3BB69-23CF-44E3-9099-C40C66FF867C}">
                  <a14:compatExt spid="_x0000_s203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15</xdr:row>
          <xdr:rowOff>0</xdr:rowOff>
        </xdr:from>
        <xdr:to>
          <xdr:col>2</xdr:col>
          <xdr:colOff>85725</xdr:colOff>
          <xdr:row>15</xdr:row>
          <xdr:rowOff>180975</xdr:rowOff>
        </xdr:to>
        <xdr:sp macro="" textlink="">
          <xdr:nvSpPr>
            <xdr:cNvPr id="2032649" name="Check Box 9" hidden="1">
              <a:extLst>
                <a:ext uri="{63B3BB69-23CF-44E3-9099-C40C66FF867C}">
                  <a14:compatExt spid="_x0000_s203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16</xdr:row>
          <xdr:rowOff>0</xdr:rowOff>
        </xdr:from>
        <xdr:to>
          <xdr:col>2</xdr:col>
          <xdr:colOff>85725</xdr:colOff>
          <xdr:row>16</xdr:row>
          <xdr:rowOff>180975</xdr:rowOff>
        </xdr:to>
        <xdr:sp macro="" textlink="">
          <xdr:nvSpPr>
            <xdr:cNvPr id="2032650" name="Check Box 10" hidden="1">
              <a:extLst>
                <a:ext uri="{63B3BB69-23CF-44E3-9099-C40C66FF867C}">
                  <a14:compatExt spid="_x0000_s203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17</xdr:row>
          <xdr:rowOff>0</xdr:rowOff>
        </xdr:from>
        <xdr:to>
          <xdr:col>2</xdr:col>
          <xdr:colOff>85725</xdr:colOff>
          <xdr:row>17</xdr:row>
          <xdr:rowOff>171450</xdr:rowOff>
        </xdr:to>
        <xdr:sp macro="" textlink="">
          <xdr:nvSpPr>
            <xdr:cNvPr id="2032651" name="Check Box 11" hidden="1">
              <a:extLst>
                <a:ext uri="{63B3BB69-23CF-44E3-9099-C40C66FF867C}">
                  <a14:compatExt spid="_x0000_s203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48</xdr:row>
          <xdr:rowOff>123825</xdr:rowOff>
        </xdr:from>
        <xdr:to>
          <xdr:col>8</xdr:col>
          <xdr:colOff>447675</xdr:colOff>
          <xdr:row>49</xdr:row>
          <xdr:rowOff>142875</xdr:rowOff>
        </xdr:to>
        <xdr:sp macro="" textlink="">
          <xdr:nvSpPr>
            <xdr:cNvPr id="2032652" name="Button 12" hidden="1">
              <a:extLst>
                <a:ext uri="{63B3BB69-23CF-44E3-9099-C40C66FF867C}">
                  <a14:compatExt spid="_x0000_s203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47</xdr:row>
          <xdr:rowOff>57150</xdr:rowOff>
        </xdr:from>
        <xdr:to>
          <xdr:col>4</xdr:col>
          <xdr:colOff>590550</xdr:colOff>
          <xdr:row>47</xdr:row>
          <xdr:rowOff>266700</xdr:rowOff>
        </xdr:to>
        <xdr:sp macro="" textlink="">
          <xdr:nvSpPr>
            <xdr:cNvPr id="2305025" name="Check Box 1" hidden="1">
              <a:extLst>
                <a:ext uri="{63B3BB69-23CF-44E3-9099-C40C66FF867C}">
                  <a14:compatExt spid="_x0000_s2305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Bogen fertig (Wenn alles ausgefüllt, dann ankreuzen)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0</xdr:rowOff>
        </xdr:from>
        <xdr:to>
          <xdr:col>2</xdr:col>
          <xdr:colOff>85725</xdr:colOff>
          <xdr:row>8</xdr:row>
          <xdr:rowOff>180975</xdr:rowOff>
        </xdr:to>
        <xdr:sp macro="" textlink="">
          <xdr:nvSpPr>
            <xdr:cNvPr id="2305026" name="Check Box 2" hidden="1">
              <a:extLst>
                <a:ext uri="{63B3BB69-23CF-44E3-9099-C40C66FF867C}">
                  <a14:compatExt spid="_x0000_s2305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0</xdr:rowOff>
        </xdr:from>
        <xdr:to>
          <xdr:col>2</xdr:col>
          <xdr:colOff>85725</xdr:colOff>
          <xdr:row>9</xdr:row>
          <xdr:rowOff>180975</xdr:rowOff>
        </xdr:to>
        <xdr:sp macro="" textlink="">
          <xdr:nvSpPr>
            <xdr:cNvPr id="2305027" name="Check Box 3" hidden="1">
              <a:extLst>
                <a:ext uri="{63B3BB69-23CF-44E3-9099-C40C66FF867C}">
                  <a14:compatExt spid="_x0000_s2305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10</xdr:row>
          <xdr:rowOff>0</xdr:rowOff>
        </xdr:from>
        <xdr:to>
          <xdr:col>2</xdr:col>
          <xdr:colOff>85725</xdr:colOff>
          <xdr:row>10</xdr:row>
          <xdr:rowOff>180975</xdr:rowOff>
        </xdr:to>
        <xdr:sp macro="" textlink="">
          <xdr:nvSpPr>
            <xdr:cNvPr id="2305028" name="Check Box 4" hidden="1">
              <a:extLst>
                <a:ext uri="{63B3BB69-23CF-44E3-9099-C40C66FF867C}">
                  <a14:compatExt spid="_x0000_s2305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0</xdr:rowOff>
        </xdr:from>
        <xdr:to>
          <xdr:col>2</xdr:col>
          <xdr:colOff>85725</xdr:colOff>
          <xdr:row>11</xdr:row>
          <xdr:rowOff>180975</xdr:rowOff>
        </xdr:to>
        <xdr:sp macro="" textlink="">
          <xdr:nvSpPr>
            <xdr:cNvPr id="2305029" name="Check Box 5" hidden="1">
              <a:extLst>
                <a:ext uri="{63B3BB69-23CF-44E3-9099-C40C66FF867C}">
                  <a14:compatExt spid="_x0000_s2305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12</xdr:row>
          <xdr:rowOff>0</xdr:rowOff>
        </xdr:from>
        <xdr:to>
          <xdr:col>2</xdr:col>
          <xdr:colOff>85725</xdr:colOff>
          <xdr:row>12</xdr:row>
          <xdr:rowOff>180975</xdr:rowOff>
        </xdr:to>
        <xdr:sp macro="" textlink="">
          <xdr:nvSpPr>
            <xdr:cNvPr id="2305030" name="Check Box 6" hidden="1">
              <a:extLst>
                <a:ext uri="{63B3BB69-23CF-44E3-9099-C40C66FF867C}">
                  <a14:compatExt spid="_x0000_s2305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13</xdr:row>
          <xdr:rowOff>0</xdr:rowOff>
        </xdr:from>
        <xdr:to>
          <xdr:col>2</xdr:col>
          <xdr:colOff>85725</xdr:colOff>
          <xdr:row>13</xdr:row>
          <xdr:rowOff>180975</xdr:rowOff>
        </xdr:to>
        <xdr:sp macro="" textlink="">
          <xdr:nvSpPr>
            <xdr:cNvPr id="2305031" name="Check Box 7" hidden="1">
              <a:extLst>
                <a:ext uri="{63B3BB69-23CF-44E3-9099-C40C66FF867C}">
                  <a14:compatExt spid="_x0000_s2305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14</xdr:row>
          <xdr:rowOff>0</xdr:rowOff>
        </xdr:from>
        <xdr:to>
          <xdr:col>2</xdr:col>
          <xdr:colOff>85725</xdr:colOff>
          <xdr:row>14</xdr:row>
          <xdr:rowOff>180975</xdr:rowOff>
        </xdr:to>
        <xdr:sp macro="" textlink="">
          <xdr:nvSpPr>
            <xdr:cNvPr id="2305032" name="Check Box 8" hidden="1">
              <a:extLst>
                <a:ext uri="{63B3BB69-23CF-44E3-9099-C40C66FF867C}">
                  <a14:compatExt spid="_x0000_s2305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15</xdr:row>
          <xdr:rowOff>0</xdr:rowOff>
        </xdr:from>
        <xdr:to>
          <xdr:col>2</xdr:col>
          <xdr:colOff>85725</xdr:colOff>
          <xdr:row>15</xdr:row>
          <xdr:rowOff>180975</xdr:rowOff>
        </xdr:to>
        <xdr:sp macro="" textlink="">
          <xdr:nvSpPr>
            <xdr:cNvPr id="2305033" name="Check Box 9" hidden="1">
              <a:extLst>
                <a:ext uri="{63B3BB69-23CF-44E3-9099-C40C66FF867C}">
                  <a14:compatExt spid="_x0000_s2305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16</xdr:row>
          <xdr:rowOff>0</xdr:rowOff>
        </xdr:from>
        <xdr:to>
          <xdr:col>2</xdr:col>
          <xdr:colOff>85725</xdr:colOff>
          <xdr:row>16</xdr:row>
          <xdr:rowOff>180975</xdr:rowOff>
        </xdr:to>
        <xdr:sp macro="" textlink="">
          <xdr:nvSpPr>
            <xdr:cNvPr id="2305034" name="Check Box 10" hidden="1">
              <a:extLst>
                <a:ext uri="{63B3BB69-23CF-44E3-9099-C40C66FF867C}">
                  <a14:compatExt spid="_x0000_s2305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17</xdr:row>
          <xdr:rowOff>0</xdr:rowOff>
        </xdr:from>
        <xdr:to>
          <xdr:col>2</xdr:col>
          <xdr:colOff>85725</xdr:colOff>
          <xdr:row>17</xdr:row>
          <xdr:rowOff>171450</xdr:rowOff>
        </xdr:to>
        <xdr:sp macro="" textlink="">
          <xdr:nvSpPr>
            <xdr:cNvPr id="2305035" name="Check Box 11" hidden="1">
              <a:extLst>
                <a:ext uri="{63B3BB69-23CF-44E3-9099-C40C66FF867C}">
                  <a14:compatExt spid="_x0000_s2305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48</xdr:row>
          <xdr:rowOff>123825</xdr:rowOff>
        </xdr:from>
        <xdr:to>
          <xdr:col>8</xdr:col>
          <xdr:colOff>447675</xdr:colOff>
          <xdr:row>49</xdr:row>
          <xdr:rowOff>142875</xdr:rowOff>
        </xdr:to>
        <xdr:sp macro="" textlink="">
          <xdr:nvSpPr>
            <xdr:cNvPr id="2305036" name="Button 12" hidden="1">
              <a:extLst>
                <a:ext uri="{63B3BB69-23CF-44E3-9099-C40C66FF867C}">
                  <a14:compatExt spid="_x0000_s2305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47</xdr:row>
          <xdr:rowOff>57150</xdr:rowOff>
        </xdr:from>
        <xdr:to>
          <xdr:col>4</xdr:col>
          <xdr:colOff>590550</xdr:colOff>
          <xdr:row>47</xdr:row>
          <xdr:rowOff>266700</xdr:rowOff>
        </xdr:to>
        <xdr:sp macro="" textlink="">
          <xdr:nvSpPr>
            <xdr:cNvPr id="2034689" name="Check Box 1" hidden="1">
              <a:extLst>
                <a:ext uri="{63B3BB69-23CF-44E3-9099-C40C66FF867C}">
                  <a14:compatExt spid="_x0000_s2034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Bogen fertig (Wenn alles ausgefüllt, dann ankreuzen)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0</xdr:rowOff>
        </xdr:from>
        <xdr:to>
          <xdr:col>2</xdr:col>
          <xdr:colOff>85725</xdr:colOff>
          <xdr:row>8</xdr:row>
          <xdr:rowOff>180975</xdr:rowOff>
        </xdr:to>
        <xdr:sp macro="" textlink="">
          <xdr:nvSpPr>
            <xdr:cNvPr id="2034690" name="Check Box 2" hidden="1">
              <a:extLst>
                <a:ext uri="{63B3BB69-23CF-44E3-9099-C40C66FF867C}">
                  <a14:compatExt spid="_x0000_s2034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0</xdr:rowOff>
        </xdr:from>
        <xdr:to>
          <xdr:col>2</xdr:col>
          <xdr:colOff>85725</xdr:colOff>
          <xdr:row>9</xdr:row>
          <xdr:rowOff>180975</xdr:rowOff>
        </xdr:to>
        <xdr:sp macro="" textlink="">
          <xdr:nvSpPr>
            <xdr:cNvPr id="2034691" name="Check Box 3" hidden="1">
              <a:extLst>
                <a:ext uri="{63B3BB69-23CF-44E3-9099-C40C66FF867C}">
                  <a14:compatExt spid="_x0000_s2034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10</xdr:row>
          <xdr:rowOff>0</xdr:rowOff>
        </xdr:from>
        <xdr:to>
          <xdr:col>2</xdr:col>
          <xdr:colOff>85725</xdr:colOff>
          <xdr:row>10</xdr:row>
          <xdr:rowOff>180975</xdr:rowOff>
        </xdr:to>
        <xdr:sp macro="" textlink="">
          <xdr:nvSpPr>
            <xdr:cNvPr id="2034692" name="Check Box 4" hidden="1">
              <a:extLst>
                <a:ext uri="{63B3BB69-23CF-44E3-9099-C40C66FF867C}">
                  <a14:compatExt spid="_x0000_s2034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0</xdr:rowOff>
        </xdr:from>
        <xdr:to>
          <xdr:col>2</xdr:col>
          <xdr:colOff>85725</xdr:colOff>
          <xdr:row>11</xdr:row>
          <xdr:rowOff>180975</xdr:rowOff>
        </xdr:to>
        <xdr:sp macro="" textlink="">
          <xdr:nvSpPr>
            <xdr:cNvPr id="2034693" name="Check Box 5" hidden="1">
              <a:extLst>
                <a:ext uri="{63B3BB69-23CF-44E3-9099-C40C66FF867C}">
                  <a14:compatExt spid="_x0000_s2034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12</xdr:row>
          <xdr:rowOff>0</xdr:rowOff>
        </xdr:from>
        <xdr:to>
          <xdr:col>2</xdr:col>
          <xdr:colOff>85725</xdr:colOff>
          <xdr:row>12</xdr:row>
          <xdr:rowOff>180975</xdr:rowOff>
        </xdr:to>
        <xdr:sp macro="" textlink="">
          <xdr:nvSpPr>
            <xdr:cNvPr id="2034694" name="Check Box 6" hidden="1">
              <a:extLst>
                <a:ext uri="{63B3BB69-23CF-44E3-9099-C40C66FF867C}">
                  <a14:compatExt spid="_x0000_s2034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13</xdr:row>
          <xdr:rowOff>0</xdr:rowOff>
        </xdr:from>
        <xdr:to>
          <xdr:col>2</xdr:col>
          <xdr:colOff>85725</xdr:colOff>
          <xdr:row>13</xdr:row>
          <xdr:rowOff>180975</xdr:rowOff>
        </xdr:to>
        <xdr:sp macro="" textlink="">
          <xdr:nvSpPr>
            <xdr:cNvPr id="2034695" name="Check Box 7" hidden="1">
              <a:extLst>
                <a:ext uri="{63B3BB69-23CF-44E3-9099-C40C66FF867C}">
                  <a14:compatExt spid="_x0000_s2034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14</xdr:row>
          <xdr:rowOff>0</xdr:rowOff>
        </xdr:from>
        <xdr:to>
          <xdr:col>2</xdr:col>
          <xdr:colOff>85725</xdr:colOff>
          <xdr:row>14</xdr:row>
          <xdr:rowOff>180975</xdr:rowOff>
        </xdr:to>
        <xdr:sp macro="" textlink="">
          <xdr:nvSpPr>
            <xdr:cNvPr id="2034696" name="Check Box 8" hidden="1">
              <a:extLst>
                <a:ext uri="{63B3BB69-23CF-44E3-9099-C40C66FF867C}">
                  <a14:compatExt spid="_x0000_s2034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15</xdr:row>
          <xdr:rowOff>0</xdr:rowOff>
        </xdr:from>
        <xdr:to>
          <xdr:col>2</xdr:col>
          <xdr:colOff>85725</xdr:colOff>
          <xdr:row>15</xdr:row>
          <xdr:rowOff>180975</xdr:rowOff>
        </xdr:to>
        <xdr:sp macro="" textlink="">
          <xdr:nvSpPr>
            <xdr:cNvPr id="2034697" name="Check Box 9" hidden="1">
              <a:extLst>
                <a:ext uri="{63B3BB69-23CF-44E3-9099-C40C66FF867C}">
                  <a14:compatExt spid="_x0000_s2034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16</xdr:row>
          <xdr:rowOff>0</xdr:rowOff>
        </xdr:from>
        <xdr:to>
          <xdr:col>2</xdr:col>
          <xdr:colOff>85725</xdr:colOff>
          <xdr:row>16</xdr:row>
          <xdr:rowOff>180975</xdr:rowOff>
        </xdr:to>
        <xdr:sp macro="" textlink="">
          <xdr:nvSpPr>
            <xdr:cNvPr id="2034698" name="Check Box 10" hidden="1">
              <a:extLst>
                <a:ext uri="{63B3BB69-23CF-44E3-9099-C40C66FF867C}">
                  <a14:compatExt spid="_x0000_s2034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17</xdr:row>
          <xdr:rowOff>0</xdr:rowOff>
        </xdr:from>
        <xdr:to>
          <xdr:col>2</xdr:col>
          <xdr:colOff>85725</xdr:colOff>
          <xdr:row>17</xdr:row>
          <xdr:rowOff>171450</xdr:rowOff>
        </xdr:to>
        <xdr:sp macro="" textlink="">
          <xdr:nvSpPr>
            <xdr:cNvPr id="2034699" name="Check Box 11" hidden="1">
              <a:extLst>
                <a:ext uri="{63B3BB69-23CF-44E3-9099-C40C66FF867C}">
                  <a14:compatExt spid="_x0000_s2034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48</xdr:row>
          <xdr:rowOff>123825</xdr:rowOff>
        </xdr:from>
        <xdr:to>
          <xdr:col>8</xdr:col>
          <xdr:colOff>447675</xdr:colOff>
          <xdr:row>49</xdr:row>
          <xdr:rowOff>142875</xdr:rowOff>
        </xdr:to>
        <xdr:sp macro="" textlink="">
          <xdr:nvSpPr>
            <xdr:cNvPr id="2034700" name="Button 12" hidden="1">
              <a:extLst>
                <a:ext uri="{63B3BB69-23CF-44E3-9099-C40C66FF867C}">
                  <a14:compatExt spid="_x0000_s2034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System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/><Relationship Id="rId13" Type="http://schemas.openxmlformats.org/officeDocument/2006/relationships/ctrlProp" Target="../ctrlProps/ctrlProp26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20.xml"/><Relationship Id="rId12" Type="http://schemas.openxmlformats.org/officeDocument/2006/relationships/ctrlProp" Target="../ctrlProps/ctrlProp2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9.xml"/><Relationship Id="rId11" Type="http://schemas.openxmlformats.org/officeDocument/2006/relationships/ctrlProp" Target="../ctrlProps/ctrlProp24.xml"/><Relationship Id="rId5" Type="http://schemas.openxmlformats.org/officeDocument/2006/relationships/ctrlProp" Target="../ctrlProps/ctrlProp18.xml"/><Relationship Id="rId10" Type="http://schemas.openxmlformats.org/officeDocument/2006/relationships/ctrlProp" Target="../ctrlProps/ctrlProp23.xml"/><Relationship Id="rId4" Type="http://schemas.openxmlformats.org/officeDocument/2006/relationships/ctrlProp" Target="../ctrlProps/ctrlProp17.xml"/><Relationship Id="rId9" Type="http://schemas.openxmlformats.org/officeDocument/2006/relationships/ctrlProp" Target="../ctrlProps/ctrlProp22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.xml"/><Relationship Id="rId13" Type="http://schemas.openxmlformats.org/officeDocument/2006/relationships/ctrlProp" Target="../ctrlProps/ctrlProp36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0.xml"/><Relationship Id="rId12" Type="http://schemas.openxmlformats.org/officeDocument/2006/relationships/ctrlProp" Target="../ctrlProps/ctrlProp35.xml"/><Relationship Id="rId2" Type="http://schemas.openxmlformats.org/officeDocument/2006/relationships/drawing" Target="../drawings/drawing8.xml"/><Relationship Id="rId16" Type="http://schemas.openxmlformats.org/officeDocument/2006/relationships/comments" Target="../comments3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9.xml"/><Relationship Id="rId11" Type="http://schemas.openxmlformats.org/officeDocument/2006/relationships/ctrlProp" Target="../ctrlProps/ctrlProp34.xml"/><Relationship Id="rId5" Type="http://schemas.openxmlformats.org/officeDocument/2006/relationships/ctrlProp" Target="../ctrlProps/ctrlProp28.xml"/><Relationship Id="rId15" Type="http://schemas.openxmlformats.org/officeDocument/2006/relationships/ctrlProp" Target="../ctrlProps/ctrlProp38.xml"/><Relationship Id="rId10" Type="http://schemas.openxmlformats.org/officeDocument/2006/relationships/ctrlProp" Target="../ctrlProps/ctrlProp33.xml"/><Relationship Id="rId4" Type="http://schemas.openxmlformats.org/officeDocument/2006/relationships/ctrlProp" Target="../ctrlProps/ctrlProp27.xml"/><Relationship Id="rId9" Type="http://schemas.openxmlformats.org/officeDocument/2006/relationships/ctrlProp" Target="../ctrlProps/ctrlProp32.xml"/><Relationship Id="rId14" Type="http://schemas.openxmlformats.org/officeDocument/2006/relationships/ctrlProp" Target="../ctrlProps/ctrlProp3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3.xml"/><Relationship Id="rId13" Type="http://schemas.openxmlformats.org/officeDocument/2006/relationships/ctrlProp" Target="../ctrlProps/ctrlProp48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42.xml"/><Relationship Id="rId12" Type="http://schemas.openxmlformats.org/officeDocument/2006/relationships/ctrlProp" Target="../ctrlProps/ctrlProp47.xml"/><Relationship Id="rId2" Type="http://schemas.openxmlformats.org/officeDocument/2006/relationships/drawing" Target="../drawings/drawing9.xml"/><Relationship Id="rId16" Type="http://schemas.openxmlformats.org/officeDocument/2006/relationships/comments" Target="../comments4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41.xml"/><Relationship Id="rId11" Type="http://schemas.openxmlformats.org/officeDocument/2006/relationships/ctrlProp" Target="../ctrlProps/ctrlProp46.xml"/><Relationship Id="rId5" Type="http://schemas.openxmlformats.org/officeDocument/2006/relationships/ctrlProp" Target="../ctrlProps/ctrlProp40.xml"/><Relationship Id="rId15" Type="http://schemas.openxmlformats.org/officeDocument/2006/relationships/ctrlProp" Target="../ctrlProps/ctrlProp50.xml"/><Relationship Id="rId10" Type="http://schemas.openxmlformats.org/officeDocument/2006/relationships/ctrlProp" Target="../ctrlProps/ctrlProp45.xml"/><Relationship Id="rId4" Type="http://schemas.openxmlformats.org/officeDocument/2006/relationships/ctrlProp" Target="../ctrlProps/ctrlProp39.xml"/><Relationship Id="rId9" Type="http://schemas.openxmlformats.org/officeDocument/2006/relationships/ctrlProp" Target="../ctrlProps/ctrlProp44.xml"/><Relationship Id="rId14" Type="http://schemas.openxmlformats.org/officeDocument/2006/relationships/ctrlProp" Target="../ctrlProps/ctrlProp4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5.xml"/><Relationship Id="rId13" Type="http://schemas.openxmlformats.org/officeDocument/2006/relationships/ctrlProp" Target="../ctrlProps/ctrlProp60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54.xml"/><Relationship Id="rId12" Type="http://schemas.openxmlformats.org/officeDocument/2006/relationships/ctrlProp" Target="../ctrlProps/ctrlProp59.xml"/><Relationship Id="rId2" Type="http://schemas.openxmlformats.org/officeDocument/2006/relationships/drawing" Target="../drawings/drawing10.xml"/><Relationship Id="rId16" Type="http://schemas.openxmlformats.org/officeDocument/2006/relationships/comments" Target="../comments5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53.xml"/><Relationship Id="rId11" Type="http://schemas.openxmlformats.org/officeDocument/2006/relationships/ctrlProp" Target="../ctrlProps/ctrlProp58.xml"/><Relationship Id="rId5" Type="http://schemas.openxmlformats.org/officeDocument/2006/relationships/ctrlProp" Target="../ctrlProps/ctrlProp52.xml"/><Relationship Id="rId15" Type="http://schemas.openxmlformats.org/officeDocument/2006/relationships/ctrlProp" Target="../ctrlProps/ctrlProp62.xml"/><Relationship Id="rId10" Type="http://schemas.openxmlformats.org/officeDocument/2006/relationships/ctrlProp" Target="../ctrlProps/ctrlProp57.xml"/><Relationship Id="rId4" Type="http://schemas.openxmlformats.org/officeDocument/2006/relationships/ctrlProp" Target="../ctrlProps/ctrlProp51.xml"/><Relationship Id="rId9" Type="http://schemas.openxmlformats.org/officeDocument/2006/relationships/ctrlProp" Target="../ctrlProps/ctrlProp56.xml"/><Relationship Id="rId14" Type="http://schemas.openxmlformats.org/officeDocument/2006/relationships/ctrlProp" Target="../ctrlProps/ctrlProp61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7.xml"/><Relationship Id="rId13" Type="http://schemas.openxmlformats.org/officeDocument/2006/relationships/ctrlProp" Target="../ctrlProps/ctrlProp72.xml"/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66.xml"/><Relationship Id="rId12" Type="http://schemas.openxmlformats.org/officeDocument/2006/relationships/ctrlProp" Target="../ctrlProps/ctrlProp71.xml"/><Relationship Id="rId2" Type="http://schemas.openxmlformats.org/officeDocument/2006/relationships/drawing" Target="../drawings/drawing11.xml"/><Relationship Id="rId16" Type="http://schemas.openxmlformats.org/officeDocument/2006/relationships/comments" Target="../comments6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65.xml"/><Relationship Id="rId11" Type="http://schemas.openxmlformats.org/officeDocument/2006/relationships/ctrlProp" Target="../ctrlProps/ctrlProp70.xml"/><Relationship Id="rId5" Type="http://schemas.openxmlformats.org/officeDocument/2006/relationships/ctrlProp" Target="../ctrlProps/ctrlProp64.xml"/><Relationship Id="rId15" Type="http://schemas.openxmlformats.org/officeDocument/2006/relationships/ctrlProp" Target="../ctrlProps/ctrlProp74.xml"/><Relationship Id="rId10" Type="http://schemas.openxmlformats.org/officeDocument/2006/relationships/ctrlProp" Target="../ctrlProps/ctrlProp69.xml"/><Relationship Id="rId4" Type="http://schemas.openxmlformats.org/officeDocument/2006/relationships/ctrlProp" Target="../ctrlProps/ctrlProp63.xml"/><Relationship Id="rId9" Type="http://schemas.openxmlformats.org/officeDocument/2006/relationships/ctrlProp" Target="../ctrlProps/ctrlProp68.xml"/><Relationship Id="rId14" Type="http://schemas.openxmlformats.org/officeDocument/2006/relationships/ctrlProp" Target="../ctrlProps/ctrlProp73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9.xml"/><Relationship Id="rId13" Type="http://schemas.openxmlformats.org/officeDocument/2006/relationships/ctrlProp" Target="../ctrlProps/ctrlProp84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78.xml"/><Relationship Id="rId12" Type="http://schemas.openxmlformats.org/officeDocument/2006/relationships/ctrlProp" Target="../ctrlProps/ctrlProp83.xml"/><Relationship Id="rId2" Type="http://schemas.openxmlformats.org/officeDocument/2006/relationships/drawing" Target="../drawings/drawing12.xml"/><Relationship Id="rId16" Type="http://schemas.openxmlformats.org/officeDocument/2006/relationships/comments" Target="../comments7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77.xml"/><Relationship Id="rId11" Type="http://schemas.openxmlformats.org/officeDocument/2006/relationships/ctrlProp" Target="../ctrlProps/ctrlProp82.xml"/><Relationship Id="rId5" Type="http://schemas.openxmlformats.org/officeDocument/2006/relationships/ctrlProp" Target="../ctrlProps/ctrlProp76.xml"/><Relationship Id="rId15" Type="http://schemas.openxmlformats.org/officeDocument/2006/relationships/ctrlProp" Target="../ctrlProps/ctrlProp86.xml"/><Relationship Id="rId10" Type="http://schemas.openxmlformats.org/officeDocument/2006/relationships/ctrlProp" Target="../ctrlProps/ctrlProp81.xml"/><Relationship Id="rId4" Type="http://schemas.openxmlformats.org/officeDocument/2006/relationships/ctrlProp" Target="../ctrlProps/ctrlProp75.xml"/><Relationship Id="rId9" Type="http://schemas.openxmlformats.org/officeDocument/2006/relationships/ctrlProp" Target="../ctrlProps/ctrlProp80.xml"/><Relationship Id="rId14" Type="http://schemas.openxmlformats.org/officeDocument/2006/relationships/ctrlProp" Target="../ctrlProps/ctrlProp85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1.xml"/><Relationship Id="rId13" Type="http://schemas.openxmlformats.org/officeDocument/2006/relationships/ctrlProp" Target="../ctrlProps/ctrlProp96.xml"/><Relationship Id="rId3" Type="http://schemas.openxmlformats.org/officeDocument/2006/relationships/vmlDrawing" Target="../drawings/vmlDrawing13.vml"/><Relationship Id="rId7" Type="http://schemas.openxmlformats.org/officeDocument/2006/relationships/ctrlProp" Target="../ctrlProps/ctrlProp90.xml"/><Relationship Id="rId12" Type="http://schemas.openxmlformats.org/officeDocument/2006/relationships/ctrlProp" Target="../ctrlProps/ctrlProp95.xml"/><Relationship Id="rId2" Type="http://schemas.openxmlformats.org/officeDocument/2006/relationships/drawing" Target="../drawings/drawing13.xml"/><Relationship Id="rId16" Type="http://schemas.openxmlformats.org/officeDocument/2006/relationships/comments" Target="../comments8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89.xml"/><Relationship Id="rId11" Type="http://schemas.openxmlformats.org/officeDocument/2006/relationships/ctrlProp" Target="../ctrlProps/ctrlProp94.xml"/><Relationship Id="rId5" Type="http://schemas.openxmlformats.org/officeDocument/2006/relationships/ctrlProp" Target="../ctrlProps/ctrlProp88.xml"/><Relationship Id="rId15" Type="http://schemas.openxmlformats.org/officeDocument/2006/relationships/ctrlProp" Target="../ctrlProps/ctrlProp98.xml"/><Relationship Id="rId10" Type="http://schemas.openxmlformats.org/officeDocument/2006/relationships/ctrlProp" Target="../ctrlProps/ctrlProp93.xml"/><Relationship Id="rId4" Type="http://schemas.openxmlformats.org/officeDocument/2006/relationships/ctrlProp" Target="../ctrlProps/ctrlProp87.xml"/><Relationship Id="rId9" Type="http://schemas.openxmlformats.org/officeDocument/2006/relationships/ctrlProp" Target="../ctrlProps/ctrlProp92.xml"/><Relationship Id="rId14" Type="http://schemas.openxmlformats.org/officeDocument/2006/relationships/ctrlProp" Target="../ctrlProps/ctrlProp97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3.xml"/><Relationship Id="rId13" Type="http://schemas.openxmlformats.org/officeDocument/2006/relationships/ctrlProp" Target="../ctrlProps/ctrlProp108.xml"/><Relationship Id="rId3" Type="http://schemas.openxmlformats.org/officeDocument/2006/relationships/vmlDrawing" Target="../drawings/vmlDrawing14.vml"/><Relationship Id="rId7" Type="http://schemas.openxmlformats.org/officeDocument/2006/relationships/ctrlProp" Target="../ctrlProps/ctrlProp102.xml"/><Relationship Id="rId12" Type="http://schemas.openxmlformats.org/officeDocument/2006/relationships/ctrlProp" Target="../ctrlProps/ctrlProp107.xml"/><Relationship Id="rId2" Type="http://schemas.openxmlformats.org/officeDocument/2006/relationships/drawing" Target="../drawings/drawing14.xml"/><Relationship Id="rId16" Type="http://schemas.openxmlformats.org/officeDocument/2006/relationships/comments" Target="../comments9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101.xml"/><Relationship Id="rId11" Type="http://schemas.openxmlformats.org/officeDocument/2006/relationships/ctrlProp" Target="../ctrlProps/ctrlProp106.xml"/><Relationship Id="rId5" Type="http://schemas.openxmlformats.org/officeDocument/2006/relationships/ctrlProp" Target="../ctrlProps/ctrlProp100.xml"/><Relationship Id="rId15" Type="http://schemas.openxmlformats.org/officeDocument/2006/relationships/ctrlProp" Target="../ctrlProps/ctrlProp110.xml"/><Relationship Id="rId10" Type="http://schemas.openxmlformats.org/officeDocument/2006/relationships/ctrlProp" Target="../ctrlProps/ctrlProp105.xml"/><Relationship Id="rId4" Type="http://schemas.openxmlformats.org/officeDocument/2006/relationships/ctrlProp" Target="../ctrlProps/ctrlProp99.xml"/><Relationship Id="rId9" Type="http://schemas.openxmlformats.org/officeDocument/2006/relationships/ctrlProp" Target="../ctrlProps/ctrlProp104.xml"/><Relationship Id="rId14" Type="http://schemas.openxmlformats.org/officeDocument/2006/relationships/ctrlProp" Target="../ctrlProps/ctrlProp109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5.xml"/><Relationship Id="rId13" Type="http://schemas.openxmlformats.org/officeDocument/2006/relationships/ctrlProp" Target="../ctrlProps/ctrlProp120.xml"/><Relationship Id="rId3" Type="http://schemas.openxmlformats.org/officeDocument/2006/relationships/vmlDrawing" Target="../drawings/vmlDrawing15.vml"/><Relationship Id="rId7" Type="http://schemas.openxmlformats.org/officeDocument/2006/relationships/ctrlProp" Target="../ctrlProps/ctrlProp114.xml"/><Relationship Id="rId12" Type="http://schemas.openxmlformats.org/officeDocument/2006/relationships/ctrlProp" Target="../ctrlProps/ctrlProp119.xml"/><Relationship Id="rId2" Type="http://schemas.openxmlformats.org/officeDocument/2006/relationships/drawing" Target="../drawings/drawing15.xml"/><Relationship Id="rId16" Type="http://schemas.openxmlformats.org/officeDocument/2006/relationships/comments" Target="../comments10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113.xml"/><Relationship Id="rId11" Type="http://schemas.openxmlformats.org/officeDocument/2006/relationships/ctrlProp" Target="../ctrlProps/ctrlProp118.xml"/><Relationship Id="rId5" Type="http://schemas.openxmlformats.org/officeDocument/2006/relationships/ctrlProp" Target="../ctrlProps/ctrlProp112.xml"/><Relationship Id="rId15" Type="http://schemas.openxmlformats.org/officeDocument/2006/relationships/ctrlProp" Target="../ctrlProps/ctrlProp122.xml"/><Relationship Id="rId10" Type="http://schemas.openxmlformats.org/officeDocument/2006/relationships/ctrlProp" Target="../ctrlProps/ctrlProp117.xml"/><Relationship Id="rId4" Type="http://schemas.openxmlformats.org/officeDocument/2006/relationships/ctrlProp" Target="../ctrlProps/ctrlProp111.xml"/><Relationship Id="rId9" Type="http://schemas.openxmlformats.org/officeDocument/2006/relationships/ctrlProp" Target="../ctrlProps/ctrlProp116.xml"/><Relationship Id="rId14" Type="http://schemas.openxmlformats.org/officeDocument/2006/relationships/ctrlProp" Target="../ctrlProps/ctrlProp121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7.xml"/><Relationship Id="rId13" Type="http://schemas.openxmlformats.org/officeDocument/2006/relationships/ctrlProp" Target="../ctrlProps/ctrlProp132.xml"/><Relationship Id="rId3" Type="http://schemas.openxmlformats.org/officeDocument/2006/relationships/vmlDrawing" Target="../drawings/vmlDrawing16.vml"/><Relationship Id="rId7" Type="http://schemas.openxmlformats.org/officeDocument/2006/relationships/ctrlProp" Target="../ctrlProps/ctrlProp126.xml"/><Relationship Id="rId12" Type="http://schemas.openxmlformats.org/officeDocument/2006/relationships/ctrlProp" Target="../ctrlProps/ctrlProp131.xml"/><Relationship Id="rId2" Type="http://schemas.openxmlformats.org/officeDocument/2006/relationships/drawing" Target="../drawings/drawing16.xml"/><Relationship Id="rId16" Type="http://schemas.openxmlformats.org/officeDocument/2006/relationships/comments" Target="../comments11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125.xml"/><Relationship Id="rId11" Type="http://schemas.openxmlformats.org/officeDocument/2006/relationships/ctrlProp" Target="../ctrlProps/ctrlProp130.xml"/><Relationship Id="rId5" Type="http://schemas.openxmlformats.org/officeDocument/2006/relationships/ctrlProp" Target="../ctrlProps/ctrlProp124.xml"/><Relationship Id="rId15" Type="http://schemas.openxmlformats.org/officeDocument/2006/relationships/ctrlProp" Target="../ctrlProps/ctrlProp134.xml"/><Relationship Id="rId10" Type="http://schemas.openxmlformats.org/officeDocument/2006/relationships/ctrlProp" Target="../ctrlProps/ctrlProp129.xml"/><Relationship Id="rId4" Type="http://schemas.openxmlformats.org/officeDocument/2006/relationships/ctrlProp" Target="../ctrlProps/ctrlProp123.xml"/><Relationship Id="rId9" Type="http://schemas.openxmlformats.org/officeDocument/2006/relationships/ctrlProp" Target="../ctrlProps/ctrlProp128.xml"/><Relationship Id="rId14" Type="http://schemas.openxmlformats.org/officeDocument/2006/relationships/ctrlProp" Target="../ctrlProps/ctrlProp133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9.xml"/><Relationship Id="rId13" Type="http://schemas.openxmlformats.org/officeDocument/2006/relationships/ctrlProp" Target="../ctrlProps/ctrlProp144.xml"/><Relationship Id="rId3" Type="http://schemas.openxmlformats.org/officeDocument/2006/relationships/vmlDrawing" Target="../drawings/vmlDrawing17.vml"/><Relationship Id="rId7" Type="http://schemas.openxmlformats.org/officeDocument/2006/relationships/ctrlProp" Target="../ctrlProps/ctrlProp138.xml"/><Relationship Id="rId12" Type="http://schemas.openxmlformats.org/officeDocument/2006/relationships/ctrlProp" Target="../ctrlProps/ctrlProp143.xml"/><Relationship Id="rId2" Type="http://schemas.openxmlformats.org/officeDocument/2006/relationships/drawing" Target="../drawings/drawing17.xml"/><Relationship Id="rId16" Type="http://schemas.openxmlformats.org/officeDocument/2006/relationships/comments" Target="../comments12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137.xml"/><Relationship Id="rId11" Type="http://schemas.openxmlformats.org/officeDocument/2006/relationships/ctrlProp" Target="../ctrlProps/ctrlProp142.xml"/><Relationship Id="rId5" Type="http://schemas.openxmlformats.org/officeDocument/2006/relationships/ctrlProp" Target="../ctrlProps/ctrlProp136.xml"/><Relationship Id="rId15" Type="http://schemas.openxmlformats.org/officeDocument/2006/relationships/ctrlProp" Target="../ctrlProps/ctrlProp146.xml"/><Relationship Id="rId10" Type="http://schemas.openxmlformats.org/officeDocument/2006/relationships/ctrlProp" Target="../ctrlProps/ctrlProp141.xml"/><Relationship Id="rId4" Type="http://schemas.openxmlformats.org/officeDocument/2006/relationships/ctrlProp" Target="../ctrlProps/ctrlProp135.xml"/><Relationship Id="rId9" Type="http://schemas.openxmlformats.org/officeDocument/2006/relationships/ctrlProp" Target="../ctrlProps/ctrlProp140.xml"/><Relationship Id="rId14" Type="http://schemas.openxmlformats.org/officeDocument/2006/relationships/ctrlProp" Target="../ctrlProps/ctrlProp145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1.xml"/><Relationship Id="rId13" Type="http://schemas.openxmlformats.org/officeDocument/2006/relationships/ctrlProp" Target="../ctrlProps/ctrlProp156.xml"/><Relationship Id="rId3" Type="http://schemas.openxmlformats.org/officeDocument/2006/relationships/vmlDrawing" Target="../drawings/vmlDrawing18.vml"/><Relationship Id="rId7" Type="http://schemas.openxmlformats.org/officeDocument/2006/relationships/ctrlProp" Target="../ctrlProps/ctrlProp150.xml"/><Relationship Id="rId12" Type="http://schemas.openxmlformats.org/officeDocument/2006/relationships/ctrlProp" Target="../ctrlProps/ctrlProp155.xml"/><Relationship Id="rId2" Type="http://schemas.openxmlformats.org/officeDocument/2006/relationships/drawing" Target="../drawings/drawing18.xml"/><Relationship Id="rId16" Type="http://schemas.openxmlformats.org/officeDocument/2006/relationships/comments" Target="../comments13.xml"/><Relationship Id="rId1" Type="http://schemas.openxmlformats.org/officeDocument/2006/relationships/printerSettings" Target="../printerSettings/printerSettings18.bin"/><Relationship Id="rId6" Type="http://schemas.openxmlformats.org/officeDocument/2006/relationships/ctrlProp" Target="../ctrlProps/ctrlProp149.xml"/><Relationship Id="rId11" Type="http://schemas.openxmlformats.org/officeDocument/2006/relationships/ctrlProp" Target="../ctrlProps/ctrlProp154.xml"/><Relationship Id="rId5" Type="http://schemas.openxmlformats.org/officeDocument/2006/relationships/ctrlProp" Target="../ctrlProps/ctrlProp148.xml"/><Relationship Id="rId15" Type="http://schemas.openxmlformats.org/officeDocument/2006/relationships/ctrlProp" Target="../ctrlProps/ctrlProp158.xml"/><Relationship Id="rId10" Type="http://schemas.openxmlformats.org/officeDocument/2006/relationships/ctrlProp" Target="../ctrlProps/ctrlProp153.xml"/><Relationship Id="rId4" Type="http://schemas.openxmlformats.org/officeDocument/2006/relationships/ctrlProp" Target="../ctrlProps/ctrlProp147.xml"/><Relationship Id="rId9" Type="http://schemas.openxmlformats.org/officeDocument/2006/relationships/ctrlProp" Target="../ctrlProps/ctrlProp152.xml"/><Relationship Id="rId14" Type="http://schemas.openxmlformats.org/officeDocument/2006/relationships/ctrlProp" Target="../ctrlProps/ctrlProp157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3.xml"/><Relationship Id="rId13" Type="http://schemas.openxmlformats.org/officeDocument/2006/relationships/ctrlProp" Target="../ctrlProps/ctrlProp168.xml"/><Relationship Id="rId3" Type="http://schemas.openxmlformats.org/officeDocument/2006/relationships/vmlDrawing" Target="../drawings/vmlDrawing19.vml"/><Relationship Id="rId7" Type="http://schemas.openxmlformats.org/officeDocument/2006/relationships/ctrlProp" Target="../ctrlProps/ctrlProp162.xml"/><Relationship Id="rId12" Type="http://schemas.openxmlformats.org/officeDocument/2006/relationships/ctrlProp" Target="../ctrlProps/ctrlProp167.xml"/><Relationship Id="rId2" Type="http://schemas.openxmlformats.org/officeDocument/2006/relationships/drawing" Target="../drawings/drawing19.xml"/><Relationship Id="rId16" Type="http://schemas.openxmlformats.org/officeDocument/2006/relationships/comments" Target="../comments14.xml"/><Relationship Id="rId1" Type="http://schemas.openxmlformats.org/officeDocument/2006/relationships/printerSettings" Target="../printerSettings/printerSettings19.bin"/><Relationship Id="rId6" Type="http://schemas.openxmlformats.org/officeDocument/2006/relationships/ctrlProp" Target="../ctrlProps/ctrlProp161.xml"/><Relationship Id="rId11" Type="http://schemas.openxmlformats.org/officeDocument/2006/relationships/ctrlProp" Target="../ctrlProps/ctrlProp166.xml"/><Relationship Id="rId5" Type="http://schemas.openxmlformats.org/officeDocument/2006/relationships/ctrlProp" Target="../ctrlProps/ctrlProp160.xml"/><Relationship Id="rId15" Type="http://schemas.openxmlformats.org/officeDocument/2006/relationships/ctrlProp" Target="../ctrlProps/ctrlProp170.xml"/><Relationship Id="rId10" Type="http://schemas.openxmlformats.org/officeDocument/2006/relationships/ctrlProp" Target="../ctrlProps/ctrlProp165.xml"/><Relationship Id="rId4" Type="http://schemas.openxmlformats.org/officeDocument/2006/relationships/ctrlProp" Target="../ctrlProps/ctrlProp159.xml"/><Relationship Id="rId9" Type="http://schemas.openxmlformats.org/officeDocument/2006/relationships/ctrlProp" Target="../ctrlProps/ctrlProp164.xml"/><Relationship Id="rId14" Type="http://schemas.openxmlformats.org/officeDocument/2006/relationships/ctrlProp" Target="../ctrlProps/ctrlProp169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5.xml"/><Relationship Id="rId13" Type="http://schemas.openxmlformats.org/officeDocument/2006/relationships/ctrlProp" Target="../ctrlProps/ctrlProp180.xml"/><Relationship Id="rId3" Type="http://schemas.openxmlformats.org/officeDocument/2006/relationships/vmlDrawing" Target="../drawings/vmlDrawing20.vml"/><Relationship Id="rId7" Type="http://schemas.openxmlformats.org/officeDocument/2006/relationships/ctrlProp" Target="../ctrlProps/ctrlProp174.xml"/><Relationship Id="rId12" Type="http://schemas.openxmlformats.org/officeDocument/2006/relationships/ctrlProp" Target="../ctrlProps/ctrlProp179.xml"/><Relationship Id="rId2" Type="http://schemas.openxmlformats.org/officeDocument/2006/relationships/drawing" Target="../drawings/drawing20.xml"/><Relationship Id="rId16" Type="http://schemas.openxmlformats.org/officeDocument/2006/relationships/comments" Target="../comments15.xml"/><Relationship Id="rId1" Type="http://schemas.openxmlformats.org/officeDocument/2006/relationships/printerSettings" Target="../printerSettings/printerSettings20.bin"/><Relationship Id="rId6" Type="http://schemas.openxmlformats.org/officeDocument/2006/relationships/ctrlProp" Target="../ctrlProps/ctrlProp173.xml"/><Relationship Id="rId11" Type="http://schemas.openxmlformats.org/officeDocument/2006/relationships/ctrlProp" Target="../ctrlProps/ctrlProp178.xml"/><Relationship Id="rId5" Type="http://schemas.openxmlformats.org/officeDocument/2006/relationships/ctrlProp" Target="../ctrlProps/ctrlProp172.xml"/><Relationship Id="rId15" Type="http://schemas.openxmlformats.org/officeDocument/2006/relationships/ctrlProp" Target="../ctrlProps/ctrlProp182.xml"/><Relationship Id="rId10" Type="http://schemas.openxmlformats.org/officeDocument/2006/relationships/ctrlProp" Target="../ctrlProps/ctrlProp177.xml"/><Relationship Id="rId4" Type="http://schemas.openxmlformats.org/officeDocument/2006/relationships/ctrlProp" Target="../ctrlProps/ctrlProp171.xml"/><Relationship Id="rId9" Type="http://schemas.openxmlformats.org/officeDocument/2006/relationships/ctrlProp" Target="../ctrlProps/ctrlProp176.xml"/><Relationship Id="rId14" Type="http://schemas.openxmlformats.org/officeDocument/2006/relationships/ctrlProp" Target="../ctrlProps/ctrlProp1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L31"/>
  <sheetViews>
    <sheetView showGridLines="0" tabSelected="1" zoomScaleNormal="100" workbookViewId="0">
      <selection activeCell="C6" sqref="C6"/>
    </sheetView>
  </sheetViews>
  <sheetFormatPr baseColWidth="10" defaultRowHeight="15.75" x14ac:dyDescent="0.25"/>
  <cols>
    <col min="1" max="1" width="3.28515625" style="1" customWidth="1"/>
    <col min="2" max="2" width="9.28515625" style="1" customWidth="1"/>
    <col min="3" max="4" width="14.28515625" style="1" customWidth="1"/>
    <col min="5" max="16384" width="11.42578125" style="1"/>
  </cols>
  <sheetData>
    <row r="1" spans="1:12" ht="54.75" customHeight="1" x14ac:dyDescent="0.25"/>
    <row r="2" spans="1:12" ht="22.5" x14ac:dyDescent="0.3">
      <c r="A2" s="2" t="s">
        <v>0</v>
      </c>
    </row>
    <row r="3" spans="1:12" ht="14.25" customHeight="1" x14ac:dyDescent="0.25"/>
    <row r="4" spans="1:12" ht="18.75" x14ac:dyDescent="0.3">
      <c r="A4" s="3" t="s">
        <v>1</v>
      </c>
      <c r="B4" s="4"/>
    </row>
    <row r="5" spans="1:12" ht="6.75" customHeight="1" x14ac:dyDescent="0.25"/>
    <row r="6" spans="1:12" ht="15.75" customHeight="1" x14ac:dyDescent="0.25">
      <c r="B6" s="5" t="s">
        <v>2</v>
      </c>
      <c r="C6" s="6">
        <f ca="1">TODAY()</f>
        <v>43331</v>
      </c>
      <c r="D6" s="278" t="s">
        <v>3</v>
      </c>
      <c r="E6" s="279"/>
    </row>
    <row r="7" spans="1:12" ht="6.75" customHeight="1" x14ac:dyDescent="0.25"/>
    <row r="8" spans="1:12" x14ac:dyDescent="0.25">
      <c r="B8" s="5" t="s">
        <v>4</v>
      </c>
      <c r="C8" s="280" t="s">
        <v>175</v>
      </c>
      <c r="D8" s="281"/>
      <c r="E8" s="281"/>
      <c r="F8" s="282"/>
    </row>
    <row r="9" spans="1:12" ht="6.75" customHeight="1" x14ac:dyDescent="0.25">
      <c r="H9" s="287" t="str">
        <f>"Die Datei kann zwischen 10 und "&amp;Teilnehmer!AA3&amp;" Wertungsbögen verwalten."</f>
        <v>Die Datei kann zwischen 10 und 120 Wertungsbögen verwalten.</v>
      </c>
      <c r="I9" s="287"/>
      <c r="J9" s="287"/>
      <c r="K9" s="287"/>
      <c r="L9" s="287"/>
    </row>
    <row r="10" spans="1:12" x14ac:dyDescent="0.25">
      <c r="B10" s="5" t="s">
        <v>5</v>
      </c>
      <c r="C10" s="280"/>
      <c r="D10" s="281"/>
      <c r="E10" s="281"/>
      <c r="F10" s="282"/>
      <c r="H10" s="287"/>
      <c r="I10" s="287"/>
      <c r="J10" s="287"/>
      <c r="K10" s="287"/>
      <c r="L10" s="287"/>
    </row>
    <row r="11" spans="1:12" ht="6.75" customHeight="1" x14ac:dyDescent="0.25">
      <c r="H11" s="294" t="str">
        <f>"Zur Zeit sind in der Datei "&amp;Teilnehmer!Z3&amp;" Wertungsbögen hinterlegt."</f>
        <v>Zur Zeit sind in der Datei 10 Wertungsbögen hinterlegt.</v>
      </c>
      <c r="I11" s="294"/>
      <c r="J11" s="294"/>
      <c r="K11" s="294"/>
      <c r="L11" s="294"/>
    </row>
    <row r="12" spans="1:12" ht="15.75" customHeight="1" x14ac:dyDescent="0.25">
      <c r="B12" s="5" t="s">
        <v>6</v>
      </c>
      <c r="C12" s="280"/>
      <c r="D12" s="281"/>
      <c r="E12" s="281"/>
      <c r="F12" s="282"/>
      <c r="H12" s="294"/>
      <c r="I12" s="294"/>
      <c r="J12" s="294"/>
      <c r="K12" s="294"/>
      <c r="L12" s="294"/>
    </row>
    <row r="13" spans="1:12" ht="6.75" customHeight="1" x14ac:dyDescent="0.25">
      <c r="H13" s="295" t="str">
        <f>IF(Teilnehmer!AA3-Teilnehmer!Z3=0,"Es können keine Wertungsbögen zugefügt werden.",IF(Teilnehmer!AA3-Teilnehmer!Z3=1,"Es kann noch 1 Wertungsbogen zugefügt werden.","Es können noch maximal "&amp;Teilnehmer!AA3-Teilnehmer!Z3&amp;" Wertungsbögen zugefügt werden."))</f>
        <v>Es können noch maximal 110 Wertungsbögen zugefügt werden.</v>
      </c>
      <c r="I13" s="295"/>
      <c r="J13" s="295"/>
      <c r="K13" s="155"/>
      <c r="L13" s="155"/>
    </row>
    <row r="14" spans="1:12" ht="15.75" customHeight="1" x14ac:dyDescent="0.25">
      <c r="B14" s="5" t="s">
        <v>93</v>
      </c>
      <c r="C14" s="280"/>
      <c r="D14" s="281"/>
      <c r="E14" s="281"/>
      <c r="F14" s="282"/>
      <c r="H14" s="295"/>
      <c r="I14" s="295"/>
      <c r="J14" s="295"/>
      <c r="K14" s="155"/>
      <c r="L14" s="155"/>
    </row>
    <row r="15" spans="1:12" ht="15.75" customHeight="1" x14ac:dyDescent="0.25">
      <c r="C15" s="286" t="s">
        <v>94</v>
      </c>
      <c r="D15" s="286"/>
      <c r="E15" s="286"/>
      <c r="F15" s="286"/>
      <c r="H15" s="295"/>
      <c r="I15" s="295"/>
      <c r="J15" s="295"/>
      <c r="K15" s="154"/>
    </row>
    <row r="16" spans="1:12" ht="6.75" customHeight="1" x14ac:dyDescent="0.25">
      <c r="H16" s="154"/>
      <c r="I16" s="154"/>
      <c r="J16" s="154"/>
    </row>
    <row r="17" spans="1:12" x14ac:dyDescent="0.25">
      <c r="B17" s="5" t="s">
        <v>130</v>
      </c>
      <c r="C17" s="280"/>
      <c r="D17" s="281"/>
      <c r="E17" s="281"/>
      <c r="F17" s="282"/>
      <c r="H17" s="297" t="str">
        <f>"Der höchste, nicht mehr zu löschende Bogen ist Nr. "&amp;Teilnehmer!Y3</f>
        <v>Der höchste, nicht mehr zu löschende Bogen ist Nr. 10</v>
      </c>
      <c r="I17" s="297"/>
      <c r="J17" s="297"/>
      <c r="K17" s="297"/>
      <c r="L17" s="297"/>
    </row>
    <row r="18" spans="1:12" x14ac:dyDescent="0.25">
      <c r="C18" s="286" t="s">
        <v>131</v>
      </c>
      <c r="D18" s="286"/>
      <c r="E18" s="286"/>
      <c r="F18" s="286"/>
      <c r="H18" s="296" t="str">
        <f>IF(Teilnehmer!Z3-Teilnehmer!Y3=0,"Es können keine Wertungsbögen gelöscht werden.",IF(Teilnehmer!Z3-Teilnehmer!Y3=1,"Es kann 1 Wertungsbogen gelöscht werden.","Es können bis zu "&amp;Teilnehmer!Z3-Teilnehmer!Y3&amp;" Wertungsbögen gelöscht werden."))</f>
        <v>Es können keine Wertungsbögen gelöscht werden.</v>
      </c>
      <c r="I18" s="296"/>
      <c r="J18" s="296"/>
    </row>
    <row r="19" spans="1:12" ht="18.75" x14ac:dyDescent="0.3">
      <c r="A19" s="3" t="s">
        <v>7</v>
      </c>
      <c r="H19" s="296"/>
      <c r="I19" s="296"/>
      <c r="J19" s="296"/>
    </row>
    <row r="20" spans="1:12" ht="15.75" customHeight="1" thickBot="1" x14ac:dyDescent="0.35">
      <c r="A20" s="3"/>
    </row>
    <row r="21" spans="1:12" x14ac:dyDescent="0.25">
      <c r="B21" s="283" t="s">
        <v>8</v>
      </c>
      <c r="C21" s="284"/>
      <c r="D21" s="284"/>
      <c r="E21" s="285"/>
      <c r="G21" s="298" t="s">
        <v>9</v>
      </c>
      <c r="H21" s="299"/>
      <c r="I21" s="300"/>
    </row>
    <row r="22" spans="1:12" ht="16.5" thickBot="1" x14ac:dyDescent="0.3">
      <c r="B22" s="290" t="s">
        <v>10</v>
      </c>
      <c r="C22" s="291"/>
      <c r="D22" s="291"/>
      <c r="E22" s="292"/>
      <c r="G22" s="7" t="s">
        <v>11</v>
      </c>
      <c r="H22" s="8" t="s">
        <v>12</v>
      </c>
      <c r="I22" s="9" t="s">
        <v>13</v>
      </c>
    </row>
    <row r="23" spans="1:12" x14ac:dyDescent="0.25">
      <c r="G23" s="10">
        <v>10</v>
      </c>
      <c r="H23" s="11">
        <v>2</v>
      </c>
      <c r="I23" s="12">
        <v>40</v>
      </c>
    </row>
    <row r="24" spans="1:12" x14ac:dyDescent="0.25">
      <c r="B24" s="13">
        <v>1</v>
      </c>
      <c r="C24" s="293" t="s">
        <v>14</v>
      </c>
      <c r="D24" s="293"/>
      <c r="E24" s="293"/>
      <c r="G24" s="10">
        <v>11</v>
      </c>
      <c r="H24" s="11">
        <v>2</v>
      </c>
      <c r="I24" s="12">
        <v>35</v>
      </c>
    </row>
    <row r="25" spans="1:12" x14ac:dyDescent="0.25">
      <c r="C25" s="293" t="s">
        <v>15</v>
      </c>
      <c r="D25" s="293"/>
      <c r="E25" s="293"/>
      <c r="G25" s="10">
        <v>12</v>
      </c>
      <c r="H25" s="11">
        <v>2</v>
      </c>
      <c r="I25" s="12">
        <v>30</v>
      </c>
    </row>
    <row r="26" spans="1:12" x14ac:dyDescent="0.25">
      <c r="G26" s="10">
        <v>13</v>
      </c>
      <c r="H26" s="11">
        <v>2</v>
      </c>
      <c r="I26" s="12">
        <v>25</v>
      </c>
    </row>
    <row r="27" spans="1:12" x14ac:dyDescent="0.25">
      <c r="B27" s="288" t="s">
        <v>16</v>
      </c>
      <c r="C27" s="288"/>
      <c r="D27" s="289"/>
      <c r="E27" s="14">
        <f>IF(B24=1,TIME(0,6,0),IF(B24=2,TIME(0,7,0),"Fehler!"))</f>
        <v>4.1666666666666666E-3</v>
      </c>
      <c r="G27" s="10">
        <v>14</v>
      </c>
      <c r="H27" s="11">
        <v>2</v>
      </c>
      <c r="I27" s="12">
        <v>20</v>
      </c>
    </row>
    <row r="28" spans="1:12" x14ac:dyDescent="0.25">
      <c r="B28" s="288" t="s">
        <v>17</v>
      </c>
      <c r="C28" s="288"/>
      <c r="D28" s="289"/>
      <c r="E28" s="14">
        <f>IF(B24=1,TIME(0,5,0),IF(B24=2,TIME(0,6,0),"Fehler!"))</f>
        <v>3.472222222222222E-3</v>
      </c>
      <c r="G28" s="10">
        <v>15</v>
      </c>
      <c r="H28" s="11">
        <v>2</v>
      </c>
      <c r="I28" s="12">
        <v>15</v>
      </c>
    </row>
    <row r="29" spans="1:12" x14ac:dyDescent="0.25">
      <c r="G29" s="10">
        <v>16</v>
      </c>
      <c r="H29" s="11">
        <v>2</v>
      </c>
      <c r="I29" s="12">
        <v>10</v>
      </c>
    </row>
    <row r="30" spans="1:12" x14ac:dyDescent="0.25">
      <c r="G30" s="10">
        <v>17</v>
      </c>
      <c r="H30" s="11">
        <v>2</v>
      </c>
      <c r="I30" s="12">
        <v>5</v>
      </c>
    </row>
    <row r="31" spans="1:12" ht="16.5" thickBot="1" x14ac:dyDescent="0.3">
      <c r="G31" s="15">
        <v>18</v>
      </c>
      <c r="H31" s="16">
        <v>2</v>
      </c>
      <c r="I31" s="17">
        <v>0</v>
      </c>
    </row>
  </sheetData>
  <sheetProtection password="C435" sheet="1" objects="1" scenarios="1"/>
  <mergeCells count="20">
    <mergeCell ref="H9:L10"/>
    <mergeCell ref="B28:D28"/>
    <mergeCell ref="B22:E22"/>
    <mergeCell ref="C24:E24"/>
    <mergeCell ref="C25:E25"/>
    <mergeCell ref="B27:D27"/>
    <mergeCell ref="H11:L12"/>
    <mergeCell ref="H13:J15"/>
    <mergeCell ref="H18:J19"/>
    <mergeCell ref="H17:L17"/>
    <mergeCell ref="G21:I21"/>
    <mergeCell ref="D6:E6"/>
    <mergeCell ref="C8:F8"/>
    <mergeCell ref="C10:F10"/>
    <mergeCell ref="C12:F12"/>
    <mergeCell ref="B21:E21"/>
    <mergeCell ref="C14:F14"/>
    <mergeCell ref="C15:F15"/>
    <mergeCell ref="C17:F17"/>
    <mergeCell ref="C18:F18"/>
  </mergeCells>
  <conditionalFormatting sqref="C25:E25">
    <cfRule type="expression" dxfId="251" priority="2" stopIfTrue="1">
      <formula>$B$24=2</formula>
    </cfRule>
  </conditionalFormatting>
  <conditionalFormatting sqref="C24:E24">
    <cfRule type="expression" dxfId="250" priority="3" stopIfTrue="1">
      <formula>$B$24=1</formula>
    </cfRule>
  </conditionalFormatting>
  <conditionalFormatting sqref="E27">
    <cfRule type="cellIs" dxfId="249" priority="4" stopIfTrue="1" operator="equal">
      <formula>"Fehler!"</formula>
    </cfRule>
  </conditionalFormatting>
  <conditionalFormatting sqref="E28">
    <cfRule type="cellIs" dxfId="248" priority="1" stopIfTrue="1" operator="equal">
      <formula>"Fehler!"</formula>
    </cfRule>
  </conditionalFormatting>
  <pageMargins left="0.7" right="0.7" top="0.54" bottom="0.68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Acrobat Document" dvAspect="DVASPECT_ICON" shapeId="1037" r:id="rId4">
          <objectPr locked="0" defaultSize="0" r:id="rId5">
            <anchor moveWithCells="1">
              <from>
                <xdr:col>9</xdr:col>
                <xdr:colOff>657225</xdr:colOff>
                <xdr:row>21</xdr:row>
                <xdr:rowOff>104775</xdr:rowOff>
              </from>
              <to>
                <xdr:col>11</xdr:col>
                <xdr:colOff>47625</xdr:colOff>
                <xdr:row>24</xdr:row>
                <xdr:rowOff>180975</xdr:rowOff>
              </to>
            </anchor>
          </objectPr>
        </oleObject>
      </mc:Choice>
      <mc:Fallback>
        <oleObject progId="Acrobat Document" dvAspect="DVASPECT_ICON" shapeId="1037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Option Button 1">
              <controlPr defaultSize="0" autoFill="0" autoLine="0" autoPict="0">
                <anchor moveWithCells="1">
                  <from>
                    <xdr:col>1</xdr:col>
                    <xdr:colOff>390525</xdr:colOff>
                    <xdr:row>22</xdr:row>
                    <xdr:rowOff>190500</xdr:rowOff>
                  </from>
                  <to>
                    <xdr:col>2</xdr:col>
                    <xdr:colOff>219075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Option Button 2">
              <controlPr defaultSize="0" autoFill="0" autoLine="0" autoPict="0">
                <anchor moveWithCells="1">
                  <from>
                    <xdr:col>1</xdr:col>
                    <xdr:colOff>390525</xdr:colOff>
                    <xdr:row>23</xdr:row>
                    <xdr:rowOff>190500</xdr:rowOff>
                  </from>
                  <to>
                    <xdr:col>2</xdr:col>
                    <xdr:colOff>219075</xdr:colOff>
                    <xdr:row>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Button 4">
              <controlPr defaultSize="0" print="0" autoFill="0" autoPict="0" macro="[0]!Mannschaft_einfuegen">
                <anchor moveWithCells="1">
                  <from>
                    <xdr:col>10</xdr:col>
                    <xdr:colOff>95250</xdr:colOff>
                    <xdr:row>12</xdr:row>
                    <xdr:rowOff>0</xdr:rowOff>
                  </from>
                  <to>
                    <xdr:col>11</xdr:col>
                    <xdr:colOff>476250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Button 5">
              <controlPr defaultSize="0" print="0" autoFill="0" autoPict="0" macro="[0]!Mannschaft_loeschen">
                <anchor moveWithCells="1">
                  <from>
                    <xdr:col>10</xdr:col>
                    <xdr:colOff>95250</xdr:colOff>
                    <xdr:row>17</xdr:row>
                    <xdr:rowOff>76200</xdr:rowOff>
                  </from>
                  <to>
                    <xdr:col>11</xdr:col>
                    <xdr:colOff>476250</xdr:colOff>
                    <xdr:row>19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Y120"/>
  <sheetViews>
    <sheetView showGridLines="0" topLeftCell="A13" zoomScaleNormal="100" workbookViewId="0">
      <selection activeCell="B16" sqref="B16"/>
    </sheetView>
  </sheetViews>
  <sheetFormatPr baseColWidth="10" defaultRowHeight="12.75" x14ac:dyDescent="0.2"/>
  <cols>
    <col min="1" max="1" width="7.28515625" style="191" customWidth="1"/>
    <col min="2" max="2" width="26" style="259" customWidth="1"/>
    <col min="3" max="3" width="22.28515625" style="259" customWidth="1"/>
    <col min="4" max="4" width="13.85546875" style="259" customWidth="1"/>
    <col min="5" max="5" width="7.85546875" style="191" customWidth="1"/>
    <col min="6" max="6" width="5.7109375" style="191" customWidth="1"/>
    <col min="7" max="7" width="1.7109375" style="191" customWidth="1"/>
    <col min="8" max="8" width="5.7109375" style="191" customWidth="1"/>
    <col min="9" max="10" width="1.7109375" style="191" customWidth="1"/>
    <col min="11" max="11" width="45" style="191" customWidth="1"/>
    <col min="12" max="12" width="11" style="277" hidden="1" customWidth="1"/>
    <col min="13" max="13" width="11.5703125" style="277" hidden="1" customWidth="1"/>
    <col min="14" max="19" width="8.42578125" style="277" hidden="1" customWidth="1"/>
    <col min="20" max="20" width="11.42578125" style="191"/>
    <col min="21" max="21" width="7.42578125" style="271" hidden="1" customWidth="1"/>
    <col min="22" max="22" width="6.42578125" style="271" hidden="1" customWidth="1"/>
    <col min="23" max="23" width="4.7109375" style="271" hidden="1" customWidth="1"/>
    <col min="24" max="24" width="4.85546875" style="271" hidden="1" customWidth="1"/>
    <col min="25" max="25" width="5.28515625" style="271" hidden="1" customWidth="1"/>
    <col min="26" max="16384" width="11.42578125" style="191"/>
  </cols>
  <sheetData>
    <row r="1" spans="1:25" ht="30.75" customHeight="1" x14ac:dyDescent="0.2">
      <c r="A1" s="188"/>
      <c r="B1" s="301" t="s">
        <v>193</v>
      </c>
      <c r="C1" s="301"/>
      <c r="D1" s="301"/>
      <c r="E1" s="301"/>
      <c r="F1" s="301"/>
      <c r="G1" s="301"/>
      <c r="H1" s="189"/>
      <c r="I1" s="190"/>
      <c r="J1" s="267"/>
      <c r="K1" s="267"/>
      <c r="L1" s="275" t="s">
        <v>224</v>
      </c>
      <c r="M1" s="276"/>
      <c r="N1" s="276"/>
      <c r="O1" s="276"/>
      <c r="P1" s="276"/>
      <c r="Q1" s="276">
        <v>1</v>
      </c>
      <c r="R1" s="276" t="s">
        <v>242</v>
      </c>
      <c r="S1" s="275"/>
    </row>
    <row r="2" spans="1:25" ht="18" x14ac:dyDescent="0.2">
      <c r="A2" s="192"/>
      <c r="B2" s="302" t="s">
        <v>194</v>
      </c>
      <c r="C2" s="302"/>
      <c r="D2" s="302"/>
      <c r="E2" s="302"/>
      <c r="F2" s="302"/>
      <c r="G2" s="302"/>
      <c r="H2" s="193"/>
      <c r="I2" s="194"/>
      <c r="J2" s="267"/>
      <c r="K2" s="267"/>
      <c r="L2" s="274">
        <v>1</v>
      </c>
      <c r="M2" s="276"/>
      <c r="N2" s="276"/>
      <c r="O2" s="276"/>
      <c r="P2" s="276"/>
      <c r="Q2" s="276">
        <v>2</v>
      </c>
      <c r="R2" s="276" t="s">
        <v>243</v>
      </c>
      <c r="S2" s="275"/>
    </row>
    <row r="3" spans="1:25" ht="7.5" customHeight="1" thickBot="1" x14ac:dyDescent="0.25">
      <c r="A3" s="192"/>
      <c r="B3" s="195"/>
      <c r="C3" s="195"/>
      <c r="D3" s="195"/>
      <c r="E3" s="193"/>
      <c r="F3" s="193"/>
      <c r="G3" s="193"/>
      <c r="H3" s="193"/>
      <c r="I3" s="194"/>
      <c r="J3" s="267"/>
      <c r="K3" s="267"/>
      <c r="L3" s="275">
        <v>120</v>
      </c>
      <c r="M3" s="276"/>
      <c r="N3" s="276"/>
      <c r="O3" s="276"/>
      <c r="P3" s="276"/>
      <c r="Q3" s="276">
        <v>3</v>
      </c>
      <c r="R3" s="276" t="s">
        <v>236</v>
      </c>
      <c r="S3" s="275"/>
    </row>
    <row r="4" spans="1:25" ht="18.75" customHeight="1" thickBot="1" x14ac:dyDescent="0.25">
      <c r="A4" s="196" t="s">
        <v>195</v>
      </c>
      <c r="B4" s="303">
        <f>Startseite!C14</f>
        <v>0</v>
      </c>
      <c r="C4" s="304"/>
      <c r="D4" s="305"/>
      <c r="E4" s="196" t="s">
        <v>196</v>
      </c>
      <c r="F4" s="306">
        <f ca="1">Startseite!C6</f>
        <v>43331</v>
      </c>
      <c r="G4" s="307"/>
      <c r="H4" s="308"/>
      <c r="I4" s="194"/>
      <c r="J4" s="267"/>
      <c r="K4" s="267"/>
      <c r="L4" s="275"/>
      <c r="M4" s="276"/>
      <c r="N4" s="276"/>
      <c r="O4" s="276"/>
      <c r="P4" s="276"/>
      <c r="Q4" s="276">
        <v>4</v>
      </c>
      <c r="R4" s="276" t="s">
        <v>237</v>
      </c>
      <c r="S4" s="275"/>
    </row>
    <row r="5" spans="1:25" ht="7.5" customHeight="1" thickBot="1" x14ac:dyDescent="0.25">
      <c r="A5" s="197"/>
      <c r="B5" s="193"/>
      <c r="C5" s="193"/>
      <c r="D5" s="193"/>
      <c r="E5" s="193"/>
      <c r="F5" s="193"/>
      <c r="G5" s="193"/>
      <c r="H5" s="193"/>
      <c r="I5" s="194"/>
      <c r="J5" s="267"/>
      <c r="K5" s="267"/>
      <c r="L5" s="275"/>
      <c r="M5" s="276"/>
      <c r="N5" s="276"/>
      <c r="O5" s="276"/>
      <c r="P5" s="276"/>
      <c r="Q5" s="276">
        <v>5</v>
      </c>
      <c r="R5" s="276" t="s">
        <v>244</v>
      </c>
      <c r="S5" s="275"/>
    </row>
    <row r="6" spans="1:25" ht="18.75" customHeight="1" thickBot="1" x14ac:dyDescent="0.25">
      <c r="A6" s="196" t="s">
        <v>197</v>
      </c>
      <c r="B6" s="303">
        <f>Startseite!C12</f>
        <v>0</v>
      </c>
      <c r="C6" s="304"/>
      <c r="D6" s="305"/>
      <c r="E6" s="193"/>
      <c r="F6" s="193"/>
      <c r="G6" s="193"/>
      <c r="H6" s="193"/>
      <c r="I6" s="194"/>
      <c r="J6" s="267"/>
      <c r="K6" s="309"/>
      <c r="L6" s="275"/>
      <c r="M6" s="276"/>
      <c r="N6" s="276"/>
      <c r="O6" s="276"/>
      <c r="P6" s="276"/>
      <c r="Q6" s="276">
        <v>6</v>
      </c>
      <c r="R6" s="276" t="s">
        <v>238</v>
      </c>
      <c r="S6" s="275"/>
    </row>
    <row r="7" spans="1:25" ht="7.5" customHeight="1" thickBot="1" x14ac:dyDescent="0.25">
      <c r="A7" s="197"/>
      <c r="B7" s="198"/>
      <c r="C7" s="198"/>
      <c r="D7" s="199"/>
      <c r="E7" s="199"/>
      <c r="F7" s="199"/>
      <c r="G7" s="199"/>
      <c r="H7" s="200"/>
      <c r="I7" s="194"/>
      <c r="J7" s="267"/>
      <c r="K7" s="309"/>
      <c r="L7" s="275"/>
      <c r="M7" s="276"/>
      <c r="N7" s="276"/>
      <c r="O7" s="276"/>
      <c r="P7" s="276"/>
      <c r="Q7" s="276">
        <v>7</v>
      </c>
      <c r="R7" s="276" t="s">
        <v>239</v>
      </c>
      <c r="S7" s="275"/>
    </row>
    <row r="8" spans="1:25" ht="18" customHeight="1" thickBot="1" x14ac:dyDescent="0.25">
      <c r="A8" s="196" t="s">
        <v>198</v>
      </c>
      <c r="B8" s="312"/>
      <c r="C8" s="313"/>
      <c r="D8" s="314"/>
      <c r="E8" s="193"/>
      <c r="F8" s="196" t="s">
        <v>199</v>
      </c>
      <c r="G8" s="312"/>
      <c r="H8" s="314"/>
      <c r="I8" s="194"/>
      <c r="J8" s="267"/>
      <c r="K8" s="309"/>
      <c r="L8" s="275"/>
      <c r="M8" s="276"/>
      <c r="N8" s="276"/>
      <c r="O8" s="276"/>
      <c r="P8" s="276"/>
      <c r="Q8" s="276">
        <v>8</v>
      </c>
      <c r="R8" s="276" t="s">
        <v>240</v>
      </c>
      <c r="S8" s="275"/>
      <c r="T8" s="201"/>
      <c r="U8" s="272">
        <f ca="1">DAY(F4)</f>
        <v>19</v>
      </c>
      <c r="V8" s="272">
        <f ca="1">MONTH(F4)</f>
        <v>8</v>
      </c>
    </row>
    <row r="9" spans="1:25" ht="7.5" customHeight="1" thickBot="1" x14ac:dyDescent="0.25">
      <c r="A9" s="196"/>
      <c r="B9" s="198"/>
      <c r="C9" s="198"/>
      <c r="D9" s="199"/>
      <c r="E9" s="202"/>
      <c r="F9" s="202"/>
      <c r="G9" s="202"/>
      <c r="H9" s="198"/>
      <c r="I9" s="194"/>
      <c r="J9" s="267"/>
      <c r="K9" s="269"/>
      <c r="L9" s="275"/>
      <c r="M9" s="276"/>
      <c r="N9" s="276"/>
      <c r="O9" s="276"/>
      <c r="P9" s="276"/>
      <c r="Q9" s="276">
        <v>9</v>
      </c>
      <c r="R9" s="276" t="s">
        <v>245</v>
      </c>
      <c r="S9" s="275"/>
      <c r="W9" s="273"/>
    </row>
    <row r="10" spans="1:25" ht="18" customHeight="1" thickBot="1" x14ac:dyDescent="0.25">
      <c r="A10" s="196" t="s">
        <v>200</v>
      </c>
      <c r="B10" s="312"/>
      <c r="C10" s="313"/>
      <c r="D10" s="314"/>
      <c r="E10" s="202"/>
      <c r="F10" s="202"/>
      <c r="G10" s="202"/>
      <c r="H10" s="198"/>
      <c r="I10" s="194"/>
      <c r="J10" s="267"/>
      <c r="K10" s="269"/>
      <c r="L10" s="275"/>
      <c r="M10" s="276"/>
      <c r="N10" s="276"/>
      <c r="O10" s="276"/>
      <c r="P10" s="276"/>
      <c r="Q10" s="276">
        <v>10</v>
      </c>
      <c r="R10" s="276" t="s">
        <v>241</v>
      </c>
      <c r="S10" s="275"/>
    </row>
    <row r="11" spans="1:25" ht="8.25" customHeight="1" thickBot="1" x14ac:dyDescent="0.25">
      <c r="A11" s="203"/>
      <c r="B11" s="204"/>
      <c r="C11" s="204"/>
      <c r="D11" s="205"/>
      <c r="E11" s="206"/>
      <c r="F11" s="206"/>
      <c r="G11" s="206"/>
      <c r="H11" s="204"/>
      <c r="I11" s="194"/>
      <c r="J11" s="267"/>
      <c r="K11" s="269"/>
      <c r="L11" s="275"/>
      <c r="M11" s="276"/>
      <c r="N11" s="276"/>
      <c r="O11" s="276"/>
      <c r="P11" s="276"/>
      <c r="Q11" s="276"/>
      <c r="R11" s="276"/>
      <c r="S11" s="275"/>
    </row>
    <row r="12" spans="1:25" ht="16.5" customHeight="1" thickBot="1" x14ac:dyDescent="0.25">
      <c r="A12" s="203"/>
      <c r="B12" s="204"/>
      <c r="C12" s="207" t="s">
        <v>201</v>
      </c>
      <c r="D12" s="208" t="s">
        <v>202</v>
      </c>
      <c r="E12" s="209" t="s">
        <v>203</v>
      </c>
      <c r="F12" s="315"/>
      <c r="G12" s="315"/>
      <c r="H12" s="316"/>
      <c r="I12" s="194"/>
      <c r="J12" s="267"/>
      <c r="K12" s="269"/>
      <c r="L12" s="275"/>
      <c r="M12" s="276"/>
      <c r="N12" s="276"/>
      <c r="O12" s="276"/>
      <c r="P12" s="276"/>
      <c r="Q12" s="276"/>
      <c r="R12" s="276"/>
      <c r="S12" s="275"/>
    </row>
    <row r="13" spans="1:25" ht="22.5" customHeight="1" thickBot="1" x14ac:dyDescent="0.25">
      <c r="A13" s="203"/>
      <c r="B13" s="204"/>
      <c r="C13" s="210" t="s">
        <v>204</v>
      </c>
      <c r="D13" s="211">
        <f ca="1">YEAR(F4)-18</f>
        <v>2000</v>
      </c>
      <c r="E13" s="317" t="s">
        <v>205</v>
      </c>
      <c r="F13" s="318"/>
      <c r="G13" s="212"/>
      <c r="H13" s="213" t="s">
        <v>206</v>
      </c>
      <c r="I13" s="194"/>
      <c r="J13" s="267"/>
      <c r="K13" s="269"/>
      <c r="M13" s="276"/>
      <c r="N13" s="276"/>
      <c r="O13" s="276"/>
      <c r="P13" s="276"/>
      <c r="Q13" s="276"/>
      <c r="R13" s="276"/>
      <c r="S13" s="275"/>
    </row>
    <row r="14" spans="1:25" ht="16.5" thickBot="1" x14ac:dyDescent="0.25">
      <c r="A14" s="214"/>
      <c r="B14" s="204"/>
      <c r="C14" s="215" t="s">
        <v>207</v>
      </c>
      <c r="D14" s="216">
        <f ca="1">YEAR(F4)-16</f>
        <v>2002</v>
      </c>
      <c r="E14" s="217">
        <f ca="1">YEAR(F4)-12</f>
        <v>2006</v>
      </c>
      <c r="F14" s="218" t="s">
        <v>208</v>
      </c>
      <c r="G14" s="219"/>
      <c r="H14" s="220"/>
      <c r="I14" s="194"/>
      <c r="J14" s="267"/>
      <c r="K14" s="269"/>
      <c r="L14" s="275">
        <f>SUM(L16:L24)</f>
        <v>0</v>
      </c>
      <c r="M14" s="276"/>
      <c r="N14" s="276"/>
      <c r="O14" s="276"/>
      <c r="P14" s="276"/>
      <c r="Q14" s="276"/>
      <c r="R14" s="276"/>
      <c r="S14" s="275"/>
    </row>
    <row r="15" spans="1:25" ht="16.5" customHeight="1" thickBot="1" x14ac:dyDescent="0.25">
      <c r="A15" s="221"/>
      <c r="B15" s="209" t="s">
        <v>209</v>
      </c>
      <c r="C15" s="209" t="s">
        <v>210</v>
      </c>
      <c r="D15" s="209" t="s">
        <v>211</v>
      </c>
      <c r="E15" s="222" t="s">
        <v>212</v>
      </c>
      <c r="F15" s="223" t="s">
        <v>27</v>
      </c>
      <c r="G15" s="219"/>
      <c r="H15" s="224" t="s">
        <v>27</v>
      </c>
      <c r="I15" s="225"/>
      <c r="J15" s="267"/>
      <c r="K15" s="269"/>
      <c r="L15" s="275">
        <f>SUM(L16:L21)</f>
        <v>0</v>
      </c>
      <c r="M15" s="276"/>
      <c r="N15" s="276"/>
      <c r="O15" s="276"/>
      <c r="P15" s="276"/>
      <c r="Q15" s="276"/>
      <c r="R15" s="276"/>
      <c r="S15" s="275"/>
      <c r="U15" s="271" t="s">
        <v>213</v>
      </c>
      <c r="V15" s="271" t="s">
        <v>214</v>
      </c>
    </row>
    <row r="16" spans="1:25" s="201" customFormat="1" ht="16.5" customHeight="1" x14ac:dyDescent="0.2">
      <c r="A16" s="226">
        <v>1</v>
      </c>
      <c r="B16" s="227"/>
      <c r="C16" s="227"/>
      <c r="D16" s="228"/>
      <c r="E16" s="229"/>
      <c r="F16" s="230" t="str">
        <f t="shared" ref="F16:F25" si="0">IF(D16&gt;0,H16- Y16,"")</f>
        <v/>
      </c>
      <c r="G16" s="270" t="str">
        <f t="shared" ref="G16:G25" si="1">H16</f>
        <v/>
      </c>
      <c r="H16" s="232" t="str">
        <f>IF(D16&gt;0,YEAR(F4)-YEAR(D16),"")</f>
        <v/>
      </c>
      <c r="I16" s="233" t="str">
        <f t="shared" ref="I16:I25" si="2">H16</f>
        <v/>
      </c>
      <c r="J16" s="268"/>
      <c r="K16" s="269"/>
      <c r="L16" s="276">
        <f>IF(AND(B16&lt;&gt;"",C16&lt;&gt;"",D16&lt;&gt;""),1,0)</f>
        <v>0</v>
      </c>
      <c r="M16" s="276"/>
      <c r="N16" s="276"/>
      <c r="O16" s="276"/>
      <c r="P16" s="276"/>
      <c r="Q16" s="276"/>
      <c r="R16" s="276"/>
      <c r="S16" s="275"/>
      <c r="U16" s="272">
        <f ca="1">U8</f>
        <v>19</v>
      </c>
      <c r="V16" s="272">
        <f ca="1">V8</f>
        <v>8</v>
      </c>
      <c r="W16" s="272">
        <f t="shared" ref="W16:W25" si="3">DAY(D16)</f>
        <v>0</v>
      </c>
      <c r="X16" s="272">
        <f t="shared" ref="X16:X25" si="4">MONTH(D16)</f>
        <v>1</v>
      </c>
      <c r="Y16" s="272">
        <f t="shared" ref="Y16:Y25" ca="1" si="5">IF(X16&gt;V16,1,IF(X16=V16,IF(W16&gt;U16,1,0),0))</f>
        <v>0</v>
      </c>
    </row>
    <row r="17" spans="1:25" s="201" customFormat="1" ht="16.5" customHeight="1" x14ac:dyDescent="0.2">
      <c r="A17" s="234">
        <v>2</v>
      </c>
      <c r="B17" s="227"/>
      <c r="C17" s="227"/>
      <c r="D17" s="228"/>
      <c r="E17" s="229"/>
      <c r="F17" s="235" t="str">
        <f t="shared" si="0"/>
        <v/>
      </c>
      <c r="G17" s="231" t="str">
        <f t="shared" si="1"/>
        <v/>
      </c>
      <c r="H17" s="236" t="str">
        <f>IF(D17&gt;0,YEAR(F4)-YEAR(D17),"")</f>
        <v/>
      </c>
      <c r="I17" s="237" t="str">
        <f t="shared" si="2"/>
        <v/>
      </c>
      <c r="J17" s="268"/>
      <c r="K17" s="269"/>
      <c r="L17" s="276">
        <f t="shared" ref="L17:L25" si="6">IF(AND(B17&lt;&gt;"",C17&lt;&gt;"",D17&lt;&gt;""),1,0)</f>
        <v>0</v>
      </c>
      <c r="M17" s="276"/>
      <c r="N17" s="276"/>
      <c r="O17" s="276"/>
      <c r="P17" s="276"/>
      <c r="Q17" s="276"/>
      <c r="R17" s="276"/>
      <c r="S17" s="275"/>
      <c r="U17" s="272">
        <f ca="1">U8</f>
        <v>19</v>
      </c>
      <c r="V17" s="272">
        <f ca="1">V8</f>
        <v>8</v>
      </c>
      <c r="W17" s="272">
        <f t="shared" si="3"/>
        <v>0</v>
      </c>
      <c r="X17" s="272">
        <f t="shared" si="4"/>
        <v>1</v>
      </c>
      <c r="Y17" s="272">
        <f t="shared" ca="1" si="5"/>
        <v>0</v>
      </c>
    </row>
    <row r="18" spans="1:25" s="201" customFormat="1" ht="16.5" customHeight="1" x14ac:dyDescent="0.2">
      <c r="A18" s="234">
        <v>3</v>
      </c>
      <c r="B18" s="227"/>
      <c r="C18" s="227"/>
      <c r="D18" s="228"/>
      <c r="E18" s="229"/>
      <c r="F18" s="235" t="str">
        <f t="shared" si="0"/>
        <v/>
      </c>
      <c r="G18" s="231" t="str">
        <f t="shared" si="1"/>
        <v/>
      </c>
      <c r="H18" s="236" t="str">
        <f>IF(D18&gt;0,YEAR(F4)-YEAR(D18),"")</f>
        <v/>
      </c>
      <c r="I18" s="237" t="str">
        <f t="shared" si="2"/>
        <v/>
      </c>
      <c r="J18" s="268"/>
      <c r="K18" s="269"/>
      <c r="L18" s="276">
        <f t="shared" si="6"/>
        <v>0</v>
      </c>
      <c r="M18" s="276"/>
      <c r="N18" s="276"/>
      <c r="O18" s="276"/>
      <c r="P18" s="276"/>
      <c r="Q18" s="276"/>
      <c r="R18" s="276"/>
      <c r="S18" s="275"/>
      <c r="U18" s="272">
        <f ca="1">U8</f>
        <v>19</v>
      </c>
      <c r="V18" s="272">
        <f ca="1">V8</f>
        <v>8</v>
      </c>
      <c r="W18" s="272">
        <f t="shared" si="3"/>
        <v>0</v>
      </c>
      <c r="X18" s="272">
        <f t="shared" si="4"/>
        <v>1</v>
      </c>
      <c r="Y18" s="272">
        <f t="shared" ca="1" si="5"/>
        <v>0</v>
      </c>
    </row>
    <row r="19" spans="1:25" s="201" customFormat="1" ht="16.5" customHeight="1" x14ac:dyDescent="0.2">
      <c r="A19" s="234">
        <v>4</v>
      </c>
      <c r="B19" s="227"/>
      <c r="C19" s="227"/>
      <c r="D19" s="228"/>
      <c r="E19" s="229"/>
      <c r="F19" s="238" t="str">
        <f t="shared" si="0"/>
        <v/>
      </c>
      <c r="G19" s="231" t="str">
        <f t="shared" si="1"/>
        <v/>
      </c>
      <c r="H19" s="236" t="str">
        <f>IF(D19&gt;0,YEAR(F4)-YEAR(D19),"")</f>
        <v/>
      </c>
      <c r="I19" s="237" t="str">
        <f t="shared" si="2"/>
        <v/>
      </c>
      <c r="J19" s="268"/>
      <c r="K19" s="269"/>
      <c r="L19" s="276">
        <f t="shared" si="6"/>
        <v>0</v>
      </c>
      <c r="M19" s="276"/>
      <c r="N19" s="276"/>
      <c r="O19" s="276"/>
      <c r="P19" s="276"/>
      <c r="Q19" s="276"/>
      <c r="R19" s="276"/>
      <c r="S19" s="275"/>
      <c r="U19" s="272">
        <f ca="1">U8</f>
        <v>19</v>
      </c>
      <c r="V19" s="272">
        <f ca="1">V8</f>
        <v>8</v>
      </c>
      <c r="W19" s="272">
        <f t="shared" si="3"/>
        <v>0</v>
      </c>
      <c r="X19" s="272">
        <f t="shared" si="4"/>
        <v>1</v>
      </c>
      <c r="Y19" s="272">
        <f t="shared" ca="1" si="5"/>
        <v>0</v>
      </c>
    </row>
    <row r="20" spans="1:25" s="201" customFormat="1" ht="16.5" customHeight="1" x14ac:dyDescent="0.2">
      <c r="A20" s="234">
        <v>5</v>
      </c>
      <c r="B20" s="227"/>
      <c r="C20" s="227"/>
      <c r="D20" s="228"/>
      <c r="E20" s="229"/>
      <c r="F20" s="235" t="str">
        <f t="shared" si="0"/>
        <v/>
      </c>
      <c r="G20" s="231" t="str">
        <f t="shared" si="1"/>
        <v/>
      </c>
      <c r="H20" s="236" t="str">
        <f>IF(D20&gt;0,YEAR(F4)-YEAR(D20),"")</f>
        <v/>
      </c>
      <c r="I20" s="237" t="str">
        <f t="shared" si="2"/>
        <v/>
      </c>
      <c r="J20" s="268"/>
      <c r="K20" s="269"/>
      <c r="L20" s="276">
        <f t="shared" si="6"/>
        <v>0</v>
      </c>
      <c r="M20" s="276"/>
      <c r="N20" s="276"/>
      <c r="O20" s="276"/>
      <c r="P20" s="276"/>
      <c r="Q20" s="276"/>
      <c r="R20" s="276"/>
      <c r="S20" s="275"/>
      <c r="U20" s="272">
        <f ca="1">U8</f>
        <v>19</v>
      </c>
      <c r="V20" s="272">
        <f ca="1">V8</f>
        <v>8</v>
      </c>
      <c r="W20" s="272">
        <f t="shared" si="3"/>
        <v>0</v>
      </c>
      <c r="X20" s="272">
        <f t="shared" si="4"/>
        <v>1</v>
      </c>
      <c r="Y20" s="272">
        <f t="shared" ca="1" si="5"/>
        <v>0</v>
      </c>
    </row>
    <row r="21" spans="1:25" s="201" customFormat="1" ht="16.5" customHeight="1" x14ac:dyDescent="0.2">
      <c r="A21" s="234">
        <v>6</v>
      </c>
      <c r="B21" s="227"/>
      <c r="C21" s="227"/>
      <c r="D21" s="228"/>
      <c r="E21" s="229"/>
      <c r="F21" s="235" t="str">
        <f t="shared" si="0"/>
        <v/>
      </c>
      <c r="G21" s="231" t="str">
        <f t="shared" si="1"/>
        <v/>
      </c>
      <c r="H21" s="236" t="str">
        <f>IF(D21&gt;0,YEAR(F4)-YEAR(D21),"")</f>
        <v/>
      </c>
      <c r="I21" s="237" t="str">
        <f t="shared" si="2"/>
        <v/>
      </c>
      <c r="J21" s="268"/>
      <c r="K21" s="309" t="s">
        <v>223</v>
      </c>
      <c r="L21" s="276">
        <f t="shared" si="6"/>
        <v>0</v>
      </c>
      <c r="M21" s="276"/>
      <c r="N21" s="276"/>
      <c r="O21" s="276"/>
      <c r="P21" s="276"/>
      <c r="Q21" s="276"/>
      <c r="R21" s="276"/>
      <c r="S21" s="275"/>
      <c r="U21" s="272">
        <f ca="1">U8</f>
        <v>19</v>
      </c>
      <c r="V21" s="272">
        <f ca="1">V8</f>
        <v>8</v>
      </c>
      <c r="W21" s="272">
        <f t="shared" si="3"/>
        <v>0</v>
      </c>
      <c r="X21" s="272">
        <f t="shared" si="4"/>
        <v>1</v>
      </c>
      <c r="Y21" s="272">
        <f t="shared" ca="1" si="5"/>
        <v>0</v>
      </c>
    </row>
    <row r="22" spans="1:25" s="201" customFormat="1" ht="16.5" customHeight="1" x14ac:dyDescent="0.2">
      <c r="A22" s="234">
        <v>7</v>
      </c>
      <c r="B22" s="227"/>
      <c r="C22" s="227"/>
      <c r="D22" s="228"/>
      <c r="E22" s="229"/>
      <c r="F22" s="235" t="str">
        <f t="shared" si="0"/>
        <v/>
      </c>
      <c r="G22" s="231" t="str">
        <f t="shared" si="1"/>
        <v/>
      </c>
      <c r="H22" s="236" t="str">
        <f>IF(D22&gt;0,YEAR(F4)-YEAR(D22),"")</f>
        <v/>
      </c>
      <c r="I22" s="237" t="str">
        <f t="shared" si="2"/>
        <v/>
      </c>
      <c r="J22" s="268"/>
      <c r="K22" s="309"/>
      <c r="L22" s="276">
        <f t="shared" si="6"/>
        <v>0</v>
      </c>
      <c r="M22" s="276"/>
      <c r="N22" s="276"/>
      <c r="O22" s="276"/>
      <c r="P22" s="276"/>
      <c r="Q22" s="276"/>
      <c r="R22" s="276"/>
      <c r="S22" s="275"/>
      <c r="U22" s="272">
        <f ca="1">U8</f>
        <v>19</v>
      </c>
      <c r="V22" s="272">
        <f ca="1">V8</f>
        <v>8</v>
      </c>
      <c r="W22" s="272">
        <f t="shared" si="3"/>
        <v>0</v>
      </c>
      <c r="X22" s="272">
        <f t="shared" si="4"/>
        <v>1</v>
      </c>
      <c r="Y22" s="272">
        <f t="shared" ca="1" si="5"/>
        <v>0</v>
      </c>
    </row>
    <row r="23" spans="1:25" s="201" customFormat="1" ht="16.5" customHeight="1" x14ac:dyDescent="0.2">
      <c r="A23" s="234">
        <v>8</v>
      </c>
      <c r="B23" s="227"/>
      <c r="C23" s="227"/>
      <c r="D23" s="228"/>
      <c r="E23" s="229"/>
      <c r="F23" s="235" t="str">
        <f t="shared" si="0"/>
        <v/>
      </c>
      <c r="G23" s="231" t="str">
        <f t="shared" si="1"/>
        <v/>
      </c>
      <c r="H23" s="236" t="str">
        <f>IF(D23&gt;0,YEAR(F4)-YEAR(D23),"")</f>
        <v/>
      </c>
      <c r="I23" s="237" t="str">
        <f t="shared" si="2"/>
        <v/>
      </c>
      <c r="J23" s="268"/>
      <c r="K23" s="309"/>
      <c r="L23" s="276">
        <f t="shared" si="6"/>
        <v>0</v>
      </c>
      <c r="M23" s="276"/>
      <c r="N23" s="276"/>
      <c r="O23" s="276"/>
      <c r="P23" s="276"/>
      <c r="Q23" s="276"/>
      <c r="R23" s="276"/>
      <c r="S23" s="275"/>
      <c r="U23" s="272">
        <f ca="1">U8</f>
        <v>19</v>
      </c>
      <c r="V23" s="272">
        <f ca="1">V8</f>
        <v>8</v>
      </c>
      <c r="W23" s="272">
        <f t="shared" si="3"/>
        <v>0</v>
      </c>
      <c r="X23" s="272">
        <f t="shared" si="4"/>
        <v>1</v>
      </c>
      <c r="Y23" s="272">
        <f t="shared" ca="1" si="5"/>
        <v>0</v>
      </c>
    </row>
    <row r="24" spans="1:25" s="201" customFormat="1" ht="16.5" customHeight="1" x14ac:dyDescent="0.2">
      <c r="A24" s="234">
        <v>9</v>
      </c>
      <c r="B24" s="227"/>
      <c r="C24" s="227"/>
      <c r="D24" s="228"/>
      <c r="E24" s="229"/>
      <c r="F24" s="235" t="str">
        <f t="shared" si="0"/>
        <v/>
      </c>
      <c r="G24" s="231" t="str">
        <f t="shared" si="1"/>
        <v/>
      </c>
      <c r="H24" s="236" t="str">
        <f>IF(D24&gt;0,YEAR(F4)-YEAR(D24),"")</f>
        <v/>
      </c>
      <c r="I24" s="237" t="str">
        <f t="shared" si="2"/>
        <v/>
      </c>
      <c r="J24" s="268"/>
      <c r="K24" s="269"/>
      <c r="L24" s="276">
        <f t="shared" si="6"/>
        <v>0</v>
      </c>
      <c r="M24" s="276"/>
      <c r="N24" s="276"/>
      <c r="O24" s="276"/>
      <c r="P24" s="276"/>
      <c r="Q24" s="276"/>
      <c r="R24" s="276"/>
      <c r="S24" s="275"/>
      <c r="U24" s="272">
        <f ca="1">U8</f>
        <v>19</v>
      </c>
      <c r="V24" s="272">
        <f ca="1">V8</f>
        <v>8</v>
      </c>
      <c r="W24" s="272">
        <f t="shared" si="3"/>
        <v>0</v>
      </c>
      <c r="X24" s="272">
        <f t="shared" si="4"/>
        <v>1</v>
      </c>
      <c r="Y24" s="272">
        <f t="shared" ca="1" si="5"/>
        <v>0</v>
      </c>
    </row>
    <row r="25" spans="1:25" s="201" customFormat="1" ht="16.5" customHeight="1" thickBot="1" x14ac:dyDescent="0.25">
      <c r="A25" s="239" t="s">
        <v>28</v>
      </c>
      <c r="B25" s="227"/>
      <c r="C25" s="227"/>
      <c r="D25" s="228"/>
      <c r="E25" s="229"/>
      <c r="F25" s="240" t="str">
        <f t="shared" si="0"/>
        <v/>
      </c>
      <c r="G25" s="241" t="str">
        <f t="shared" si="1"/>
        <v/>
      </c>
      <c r="H25" s="242" t="str">
        <f>IF(D25&gt;0,YEAR(F4)-YEAR(D25),"")</f>
        <v/>
      </c>
      <c r="I25" s="243" t="str">
        <f t="shared" si="2"/>
        <v/>
      </c>
      <c r="J25" s="268"/>
      <c r="K25" s="269"/>
      <c r="L25" s="276">
        <f t="shared" si="6"/>
        <v>0</v>
      </c>
      <c r="M25" s="276"/>
      <c r="N25" s="276"/>
      <c r="O25" s="276"/>
      <c r="P25" s="276"/>
      <c r="Q25" s="276"/>
      <c r="R25" s="276"/>
      <c r="S25" s="275"/>
      <c r="U25" s="272">
        <f ca="1">U8</f>
        <v>19</v>
      </c>
      <c r="V25" s="272">
        <f ca="1">V8</f>
        <v>8</v>
      </c>
      <c r="W25" s="272">
        <f t="shared" si="3"/>
        <v>0</v>
      </c>
      <c r="X25" s="272">
        <f t="shared" si="4"/>
        <v>1</v>
      </c>
      <c r="Y25" s="272">
        <f t="shared" ca="1" si="5"/>
        <v>0</v>
      </c>
    </row>
    <row r="26" spans="1:25" ht="16.5" customHeight="1" x14ac:dyDescent="0.2">
      <c r="A26" s="319" t="s">
        <v>215</v>
      </c>
      <c r="B26" s="320"/>
      <c r="C26" s="321"/>
      <c r="D26" s="328" t="s">
        <v>216</v>
      </c>
      <c r="E26" s="329"/>
      <c r="F26" s="230">
        <f>SUM(F16:F24)</f>
        <v>0</v>
      </c>
      <c r="G26" s="244"/>
      <c r="H26" s="245">
        <f>SUM(H16:H24)</f>
        <v>0</v>
      </c>
      <c r="I26" s="246"/>
      <c r="J26" s="267"/>
      <c r="K26" s="269"/>
      <c r="L26" s="276"/>
      <c r="M26" s="276"/>
      <c r="N26" s="276"/>
      <c r="O26" s="276"/>
      <c r="P26" s="276"/>
      <c r="Q26" s="276"/>
      <c r="R26" s="276"/>
      <c r="S26" s="275"/>
    </row>
    <row r="27" spans="1:25" ht="16.5" customHeight="1" thickBot="1" x14ac:dyDescent="0.25">
      <c r="A27" s="322"/>
      <c r="B27" s="323"/>
      <c r="C27" s="324"/>
      <c r="D27" s="310" t="s">
        <v>217</v>
      </c>
      <c r="E27" s="311"/>
      <c r="F27" s="247" t="str">
        <f>IF(F26&gt;108,FIXED((F26)/9,0),IF(F26&gt;98,12,""))</f>
        <v/>
      </c>
      <c r="G27" s="248"/>
      <c r="H27" s="249" t="str">
        <f>IF(H26&gt;89,FIXED(H26/9,0),"")</f>
        <v/>
      </c>
      <c r="I27" s="250"/>
      <c r="J27" s="267"/>
      <c r="K27" s="269"/>
      <c r="L27" s="276"/>
      <c r="M27" s="276"/>
      <c r="N27" s="276"/>
      <c r="O27" s="276"/>
      <c r="P27" s="276"/>
      <c r="Q27" s="276"/>
      <c r="R27" s="276"/>
      <c r="S27" s="275"/>
    </row>
    <row r="28" spans="1:25" ht="16.5" customHeight="1" thickBot="1" x14ac:dyDescent="0.25">
      <c r="A28" s="325"/>
      <c r="B28" s="326"/>
      <c r="C28" s="327"/>
      <c r="D28" s="330" t="s">
        <v>218</v>
      </c>
      <c r="E28" s="331"/>
      <c r="F28" s="251">
        <v>1000</v>
      </c>
      <c r="G28" s="252"/>
      <c r="H28" s="253">
        <v>1000</v>
      </c>
      <c r="I28" s="250"/>
      <c r="J28" s="267"/>
      <c r="K28" s="269"/>
      <c r="L28" s="276"/>
      <c r="M28" s="276"/>
      <c r="N28" s="276"/>
      <c r="O28" s="276"/>
      <c r="P28" s="276"/>
      <c r="Q28" s="276"/>
      <c r="R28" s="276"/>
      <c r="S28" s="275"/>
    </row>
    <row r="29" spans="1:25" ht="16.5" customHeight="1" thickBot="1" x14ac:dyDescent="0.25">
      <c r="A29" s="254" t="s">
        <v>219</v>
      </c>
      <c r="B29" s="255" t="s">
        <v>220</v>
      </c>
      <c r="C29" s="256"/>
      <c r="D29" s="310" t="s">
        <v>221</v>
      </c>
      <c r="E29" s="311"/>
      <c r="F29" s="257" t="str">
        <f>IF(F26&gt;98,80-(F27-12)*3,"")</f>
        <v/>
      </c>
      <c r="G29" s="248"/>
      <c r="H29" s="249" t="str">
        <f>IF(H26&gt;89,160-(H27-10)*5,"")</f>
        <v/>
      </c>
      <c r="I29" s="258"/>
      <c r="J29" s="267"/>
      <c r="K29" s="269"/>
      <c r="L29" s="276"/>
      <c r="M29" s="276"/>
      <c r="N29" s="276"/>
      <c r="O29" s="276"/>
      <c r="P29" s="276"/>
      <c r="Q29" s="276"/>
      <c r="R29" s="276"/>
      <c r="S29" s="275"/>
    </row>
    <row r="30" spans="1:25" x14ac:dyDescent="0.2">
      <c r="K30" s="269"/>
      <c r="M30" s="276"/>
      <c r="N30" s="276"/>
      <c r="O30" s="276"/>
      <c r="P30" s="276"/>
      <c r="Q30" s="276"/>
      <c r="R30" s="276"/>
      <c r="S30" s="275"/>
    </row>
    <row r="31" spans="1:25" x14ac:dyDescent="0.2">
      <c r="M31" s="276"/>
      <c r="N31" s="276"/>
      <c r="O31" s="276"/>
      <c r="P31" s="276"/>
      <c r="Q31" s="276"/>
      <c r="R31" s="276"/>
      <c r="S31" s="275"/>
    </row>
    <row r="32" spans="1:25" x14ac:dyDescent="0.2">
      <c r="M32" s="276"/>
      <c r="N32" s="276"/>
      <c r="O32" s="276"/>
      <c r="P32" s="276"/>
      <c r="Q32" s="276"/>
      <c r="R32" s="276"/>
      <c r="S32" s="275"/>
    </row>
    <row r="33" spans="13:19" x14ac:dyDescent="0.2">
      <c r="M33" s="276"/>
      <c r="N33" s="276"/>
      <c r="O33" s="276"/>
      <c r="P33" s="276"/>
      <c r="Q33" s="276"/>
      <c r="R33" s="276"/>
      <c r="S33" s="275"/>
    </row>
    <row r="34" spans="13:19" x14ac:dyDescent="0.2">
      <c r="M34" s="276"/>
      <c r="N34" s="276"/>
      <c r="O34" s="276"/>
      <c r="P34" s="276"/>
      <c r="Q34" s="276"/>
      <c r="R34" s="276"/>
      <c r="S34" s="275"/>
    </row>
    <row r="35" spans="13:19" x14ac:dyDescent="0.2">
      <c r="M35" s="276"/>
      <c r="N35" s="276"/>
      <c r="O35" s="276"/>
      <c r="P35" s="276"/>
      <c r="Q35" s="276"/>
      <c r="R35" s="276"/>
      <c r="S35" s="275"/>
    </row>
    <row r="36" spans="13:19" x14ac:dyDescent="0.2">
      <c r="M36" s="276"/>
      <c r="N36" s="276"/>
      <c r="O36" s="276"/>
      <c r="P36" s="276"/>
      <c r="Q36" s="276"/>
      <c r="R36" s="276"/>
      <c r="S36" s="275"/>
    </row>
    <row r="37" spans="13:19" x14ac:dyDescent="0.2">
      <c r="M37" s="276"/>
      <c r="N37" s="276"/>
      <c r="O37" s="276"/>
      <c r="P37" s="276"/>
      <c r="Q37" s="276"/>
      <c r="R37" s="276"/>
      <c r="S37" s="275"/>
    </row>
    <row r="38" spans="13:19" x14ac:dyDescent="0.2">
      <c r="M38" s="276"/>
      <c r="N38" s="276"/>
      <c r="O38" s="276"/>
      <c r="P38" s="276"/>
      <c r="Q38" s="276"/>
      <c r="R38" s="276"/>
      <c r="S38" s="275"/>
    </row>
    <row r="39" spans="13:19" x14ac:dyDescent="0.2">
      <c r="M39" s="276"/>
      <c r="N39" s="276"/>
      <c r="O39" s="276"/>
      <c r="P39" s="276"/>
      <c r="Q39" s="276"/>
      <c r="R39" s="276"/>
      <c r="S39" s="275"/>
    </row>
    <row r="40" spans="13:19" x14ac:dyDescent="0.2">
      <c r="M40" s="276"/>
      <c r="N40" s="276"/>
      <c r="O40" s="276"/>
      <c r="P40" s="276"/>
      <c r="Q40" s="276"/>
      <c r="R40" s="276"/>
      <c r="S40" s="275"/>
    </row>
    <row r="41" spans="13:19" x14ac:dyDescent="0.2">
      <c r="M41" s="276"/>
      <c r="N41" s="276"/>
      <c r="O41" s="276"/>
      <c r="P41" s="276"/>
      <c r="Q41" s="276"/>
      <c r="R41" s="276"/>
      <c r="S41" s="275"/>
    </row>
    <row r="42" spans="13:19" x14ac:dyDescent="0.2">
      <c r="M42" s="276"/>
      <c r="N42" s="276"/>
      <c r="O42" s="276"/>
      <c r="P42" s="276"/>
      <c r="Q42" s="276"/>
      <c r="R42" s="276"/>
      <c r="S42" s="275"/>
    </row>
    <row r="43" spans="13:19" x14ac:dyDescent="0.2">
      <c r="M43" s="276"/>
      <c r="N43" s="276"/>
      <c r="O43" s="276"/>
      <c r="P43" s="276"/>
      <c r="Q43" s="276"/>
      <c r="R43" s="276"/>
    </row>
    <row r="44" spans="13:19" x14ac:dyDescent="0.2">
      <c r="M44" s="276"/>
      <c r="N44" s="276"/>
      <c r="O44" s="276"/>
      <c r="P44" s="276"/>
      <c r="Q44" s="276"/>
      <c r="R44" s="276"/>
    </row>
    <row r="45" spans="13:19" x14ac:dyDescent="0.2">
      <c r="M45" s="276"/>
      <c r="N45" s="276"/>
      <c r="O45" s="276"/>
      <c r="P45" s="276"/>
      <c r="Q45" s="276"/>
      <c r="R45" s="276"/>
    </row>
    <row r="46" spans="13:19" x14ac:dyDescent="0.2">
      <c r="M46" s="276"/>
      <c r="N46" s="276"/>
      <c r="O46" s="276"/>
      <c r="P46" s="276"/>
      <c r="Q46" s="276"/>
      <c r="R46" s="276"/>
    </row>
    <row r="47" spans="13:19" x14ac:dyDescent="0.2">
      <c r="M47" s="276"/>
      <c r="N47" s="276"/>
      <c r="O47" s="276"/>
      <c r="P47" s="276"/>
      <c r="Q47" s="276"/>
      <c r="R47" s="276"/>
    </row>
    <row r="48" spans="13:19" x14ac:dyDescent="0.2">
      <c r="M48" s="276"/>
      <c r="N48" s="276"/>
      <c r="O48" s="276"/>
      <c r="P48" s="276"/>
      <c r="Q48" s="276"/>
      <c r="R48" s="276"/>
    </row>
    <row r="49" spans="13:18" x14ac:dyDescent="0.2">
      <c r="M49" s="276"/>
      <c r="N49" s="276"/>
      <c r="O49" s="276"/>
      <c r="P49" s="276"/>
      <c r="Q49" s="276"/>
      <c r="R49" s="276"/>
    </row>
    <row r="50" spans="13:18" x14ac:dyDescent="0.2">
      <c r="M50" s="276"/>
      <c r="N50" s="276"/>
      <c r="O50" s="276"/>
      <c r="P50" s="276"/>
      <c r="Q50" s="276"/>
      <c r="R50" s="276"/>
    </row>
    <row r="51" spans="13:18" x14ac:dyDescent="0.2">
      <c r="M51" s="276"/>
      <c r="N51" s="276"/>
      <c r="O51" s="276"/>
      <c r="P51" s="276"/>
      <c r="Q51" s="276"/>
      <c r="R51" s="276"/>
    </row>
    <row r="52" spans="13:18" x14ac:dyDescent="0.2">
      <c r="M52" s="276"/>
      <c r="N52" s="276"/>
      <c r="O52" s="276"/>
      <c r="P52" s="276"/>
      <c r="Q52" s="276"/>
      <c r="R52" s="276"/>
    </row>
    <row r="53" spans="13:18" x14ac:dyDescent="0.2">
      <c r="M53" s="276"/>
      <c r="N53" s="276"/>
      <c r="O53" s="276"/>
      <c r="P53" s="276"/>
      <c r="Q53" s="276"/>
      <c r="R53" s="276"/>
    </row>
    <row r="54" spans="13:18" x14ac:dyDescent="0.2">
      <c r="M54" s="276"/>
      <c r="N54" s="276"/>
      <c r="O54" s="276"/>
      <c r="P54" s="276"/>
      <c r="Q54" s="276"/>
      <c r="R54" s="276"/>
    </row>
    <row r="55" spans="13:18" x14ac:dyDescent="0.2">
      <c r="M55" s="276"/>
      <c r="N55" s="276"/>
      <c r="O55" s="276"/>
      <c r="P55" s="276"/>
      <c r="Q55" s="276"/>
      <c r="R55" s="276"/>
    </row>
    <row r="56" spans="13:18" x14ac:dyDescent="0.2">
      <c r="M56" s="276"/>
      <c r="N56" s="276"/>
      <c r="O56" s="276"/>
      <c r="P56" s="276"/>
      <c r="Q56" s="276"/>
      <c r="R56" s="276"/>
    </row>
    <row r="57" spans="13:18" x14ac:dyDescent="0.2">
      <c r="M57" s="276"/>
      <c r="N57" s="276"/>
      <c r="O57" s="276"/>
      <c r="P57" s="276"/>
      <c r="Q57" s="276"/>
      <c r="R57" s="276"/>
    </row>
    <row r="58" spans="13:18" x14ac:dyDescent="0.2">
      <c r="M58" s="276"/>
      <c r="N58" s="276"/>
      <c r="O58" s="276"/>
      <c r="P58" s="276"/>
      <c r="Q58" s="276"/>
      <c r="R58" s="276"/>
    </row>
    <row r="59" spans="13:18" x14ac:dyDescent="0.2">
      <c r="M59" s="276"/>
      <c r="N59" s="276"/>
      <c r="O59" s="276"/>
      <c r="P59" s="276"/>
      <c r="Q59" s="276"/>
      <c r="R59" s="276"/>
    </row>
    <row r="60" spans="13:18" x14ac:dyDescent="0.2">
      <c r="M60" s="276"/>
      <c r="N60" s="276"/>
      <c r="O60" s="276"/>
      <c r="P60" s="276"/>
      <c r="Q60" s="276"/>
      <c r="R60" s="276"/>
    </row>
    <row r="61" spans="13:18" x14ac:dyDescent="0.2">
      <c r="M61" s="276"/>
      <c r="N61" s="276"/>
      <c r="O61" s="276"/>
      <c r="P61" s="276"/>
      <c r="Q61" s="276"/>
      <c r="R61" s="276"/>
    </row>
    <row r="62" spans="13:18" x14ac:dyDescent="0.2">
      <c r="M62" s="276"/>
      <c r="N62" s="276"/>
      <c r="O62" s="276"/>
      <c r="P62" s="276"/>
      <c r="Q62" s="276"/>
      <c r="R62" s="276"/>
    </row>
    <row r="63" spans="13:18" x14ac:dyDescent="0.2">
      <c r="M63" s="276"/>
      <c r="N63" s="276"/>
      <c r="O63" s="276"/>
      <c r="P63" s="276"/>
      <c r="Q63" s="276"/>
      <c r="R63" s="276"/>
    </row>
    <row r="64" spans="13:18" x14ac:dyDescent="0.2">
      <c r="M64" s="276"/>
      <c r="N64" s="276"/>
      <c r="O64" s="276"/>
      <c r="P64" s="276"/>
      <c r="Q64" s="276"/>
      <c r="R64" s="276"/>
    </row>
    <row r="65" spans="13:18" x14ac:dyDescent="0.2">
      <c r="M65" s="276"/>
      <c r="N65" s="276"/>
      <c r="O65" s="276"/>
      <c r="P65" s="276"/>
      <c r="Q65" s="276"/>
      <c r="R65" s="276"/>
    </row>
    <row r="66" spans="13:18" x14ac:dyDescent="0.2">
      <c r="M66" s="276"/>
      <c r="N66" s="276"/>
      <c r="O66" s="276"/>
      <c r="P66" s="276"/>
      <c r="Q66" s="276"/>
      <c r="R66" s="276"/>
    </row>
    <row r="67" spans="13:18" x14ac:dyDescent="0.2">
      <c r="M67" s="276"/>
      <c r="N67" s="276"/>
      <c r="O67" s="276"/>
      <c r="P67" s="276"/>
      <c r="Q67" s="276"/>
      <c r="R67" s="276"/>
    </row>
    <row r="68" spans="13:18" x14ac:dyDescent="0.2">
      <c r="M68" s="276"/>
      <c r="N68" s="276"/>
      <c r="O68" s="276"/>
      <c r="P68" s="276"/>
      <c r="Q68" s="276"/>
      <c r="R68" s="276"/>
    </row>
    <row r="69" spans="13:18" x14ac:dyDescent="0.2">
      <c r="M69" s="276"/>
      <c r="N69" s="276"/>
      <c r="O69" s="276"/>
      <c r="P69" s="276"/>
      <c r="Q69" s="276"/>
      <c r="R69" s="276"/>
    </row>
    <row r="70" spans="13:18" x14ac:dyDescent="0.2">
      <c r="M70" s="276"/>
      <c r="N70" s="276"/>
      <c r="O70" s="276"/>
      <c r="P70" s="276"/>
      <c r="Q70" s="276"/>
      <c r="R70" s="276"/>
    </row>
    <row r="71" spans="13:18" x14ac:dyDescent="0.2">
      <c r="M71" s="276"/>
      <c r="N71" s="276"/>
      <c r="O71" s="276"/>
      <c r="P71" s="276"/>
      <c r="Q71" s="276"/>
      <c r="R71" s="276"/>
    </row>
    <row r="72" spans="13:18" x14ac:dyDescent="0.2">
      <c r="M72" s="276"/>
      <c r="N72" s="276"/>
      <c r="O72" s="276"/>
      <c r="P72" s="276"/>
      <c r="Q72" s="276"/>
      <c r="R72" s="276"/>
    </row>
    <row r="73" spans="13:18" x14ac:dyDescent="0.2">
      <c r="M73" s="276"/>
      <c r="N73" s="276"/>
      <c r="O73" s="276"/>
      <c r="P73" s="276"/>
      <c r="Q73" s="276"/>
      <c r="R73" s="276"/>
    </row>
    <row r="74" spans="13:18" x14ac:dyDescent="0.2">
      <c r="M74" s="276"/>
      <c r="N74" s="276"/>
      <c r="O74" s="276"/>
      <c r="P74" s="276"/>
      <c r="Q74" s="276"/>
      <c r="R74" s="276"/>
    </row>
    <row r="75" spans="13:18" x14ac:dyDescent="0.2">
      <c r="M75" s="276"/>
      <c r="N75" s="276"/>
      <c r="O75" s="276"/>
      <c r="P75" s="276"/>
      <c r="Q75" s="276"/>
      <c r="R75" s="276"/>
    </row>
    <row r="76" spans="13:18" x14ac:dyDescent="0.2">
      <c r="M76" s="276"/>
      <c r="N76" s="276"/>
      <c r="O76" s="276"/>
      <c r="P76" s="276"/>
      <c r="Q76" s="276"/>
      <c r="R76" s="276"/>
    </row>
    <row r="77" spans="13:18" x14ac:dyDescent="0.2">
      <c r="M77" s="276"/>
      <c r="N77" s="276"/>
      <c r="O77" s="276"/>
      <c r="P77" s="276"/>
      <c r="Q77" s="276"/>
      <c r="R77" s="276"/>
    </row>
    <row r="78" spans="13:18" x14ac:dyDescent="0.2">
      <c r="M78" s="276"/>
      <c r="N78" s="276"/>
      <c r="O78" s="276"/>
      <c r="P78" s="276"/>
      <c r="Q78" s="276"/>
      <c r="R78" s="276"/>
    </row>
    <row r="79" spans="13:18" x14ac:dyDescent="0.2">
      <c r="M79" s="276"/>
      <c r="N79" s="276"/>
      <c r="O79" s="276"/>
      <c r="P79" s="276"/>
      <c r="Q79" s="276"/>
      <c r="R79" s="276"/>
    </row>
    <row r="80" spans="13:18" x14ac:dyDescent="0.2">
      <c r="M80" s="276"/>
      <c r="N80" s="276"/>
      <c r="O80" s="276"/>
      <c r="P80" s="276"/>
      <c r="Q80" s="276"/>
      <c r="R80" s="276"/>
    </row>
    <row r="81" spans="13:18" x14ac:dyDescent="0.2">
      <c r="M81" s="276"/>
      <c r="N81" s="276"/>
      <c r="O81" s="276"/>
      <c r="P81" s="276"/>
      <c r="Q81" s="276"/>
      <c r="R81" s="276"/>
    </row>
    <row r="82" spans="13:18" x14ac:dyDescent="0.2">
      <c r="M82" s="276"/>
      <c r="N82" s="276"/>
      <c r="O82" s="276"/>
      <c r="P82" s="276"/>
      <c r="Q82" s="276"/>
      <c r="R82" s="276"/>
    </row>
    <row r="83" spans="13:18" x14ac:dyDescent="0.2">
      <c r="M83" s="276"/>
      <c r="N83" s="276"/>
      <c r="O83" s="276"/>
      <c r="P83" s="276"/>
      <c r="Q83" s="276"/>
      <c r="R83" s="276"/>
    </row>
    <row r="84" spans="13:18" x14ac:dyDescent="0.2">
      <c r="M84" s="276"/>
      <c r="N84" s="276"/>
      <c r="O84" s="276"/>
      <c r="P84" s="276"/>
      <c r="Q84" s="276"/>
      <c r="R84" s="276"/>
    </row>
    <row r="85" spans="13:18" x14ac:dyDescent="0.2">
      <c r="M85" s="276"/>
      <c r="N85" s="276"/>
      <c r="O85" s="276"/>
      <c r="P85" s="276"/>
      <c r="Q85" s="276"/>
      <c r="R85" s="276"/>
    </row>
    <row r="86" spans="13:18" x14ac:dyDescent="0.2">
      <c r="M86" s="276"/>
      <c r="N86" s="276"/>
      <c r="O86" s="276"/>
      <c r="P86" s="276"/>
      <c r="Q86" s="276"/>
      <c r="R86" s="276"/>
    </row>
    <row r="87" spans="13:18" x14ac:dyDescent="0.2">
      <c r="M87" s="276"/>
      <c r="N87" s="276"/>
      <c r="O87" s="276"/>
      <c r="P87" s="276"/>
      <c r="Q87" s="276"/>
      <c r="R87" s="276"/>
    </row>
    <row r="88" spans="13:18" x14ac:dyDescent="0.2">
      <c r="M88" s="276"/>
      <c r="N88" s="276"/>
      <c r="O88" s="276"/>
      <c r="P88" s="276"/>
      <c r="Q88" s="276"/>
      <c r="R88" s="276"/>
    </row>
    <row r="89" spans="13:18" x14ac:dyDescent="0.2">
      <c r="M89" s="276"/>
      <c r="N89" s="276"/>
      <c r="O89" s="276"/>
      <c r="P89" s="276"/>
      <c r="Q89" s="276"/>
      <c r="R89" s="276"/>
    </row>
    <row r="90" spans="13:18" x14ac:dyDescent="0.2">
      <c r="M90" s="276"/>
      <c r="N90" s="276"/>
      <c r="O90" s="276"/>
      <c r="P90" s="276"/>
      <c r="Q90" s="276"/>
      <c r="R90" s="276"/>
    </row>
    <row r="91" spans="13:18" x14ac:dyDescent="0.2">
      <c r="M91" s="276"/>
      <c r="N91" s="276"/>
      <c r="O91" s="276"/>
      <c r="P91" s="276"/>
      <c r="Q91" s="276"/>
      <c r="R91" s="276"/>
    </row>
    <row r="92" spans="13:18" x14ac:dyDescent="0.2">
      <c r="M92" s="276"/>
      <c r="N92" s="276"/>
      <c r="O92" s="276"/>
      <c r="P92" s="276"/>
      <c r="Q92" s="276"/>
      <c r="R92" s="276"/>
    </row>
    <row r="93" spans="13:18" x14ac:dyDescent="0.2">
      <c r="M93" s="276"/>
      <c r="N93" s="276"/>
      <c r="O93" s="276"/>
      <c r="P93" s="276"/>
      <c r="Q93" s="276"/>
      <c r="R93" s="276"/>
    </row>
    <row r="94" spans="13:18" x14ac:dyDescent="0.2">
      <c r="M94" s="276"/>
      <c r="N94" s="276"/>
      <c r="O94" s="276"/>
      <c r="P94" s="276"/>
      <c r="Q94" s="276"/>
      <c r="R94" s="276"/>
    </row>
    <row r="95" spans="13:18" x14ac:dyDescent="0.2">
      <c r="M95" s="276"/>
      <c r="N95" s="276"/>
      <c r="O95" s="276"/>
      <c r="P95" s="276"/>
      <c r="Q95" s="276"/>
      <c r="R95" s="276"/>
    </row>
    <row r="96" spans="13:18" x14ac:dyDescent="0.2">
      <c r="M96" s="276"/>
      <c r="N96" s="276"/>
      <c r="O96" s="276"/>
      <c r="P96" s="276"/>
      <c r="Q96" s="276"/>
      <c r="R96" s="276"/>
    </row>
    <row r="97" spans="13:18" x14ac:dyDescent="0.2">
      <c r="M97" s="276"/>
      <c r="N97" s="276"/>
      <c r="O97" s="276"/>
      <c r="P97" s="276"/>
      <c r="Q97" s="276"/>
      <c r="R97" s="276"/>
    </row>
    <row r="98" spans="13:18" x14ac:dyDescent="0.2">
      <c r="M98" s="276"/>
      <c r="N98" s="276"/>
      <c r="O98" s="276"/>
      <c r="P98" s="276"/>
      <c r="Q98" s="276"/>
      <c r="R98" s="276"/>
    </row>
    <row r="99" spans="13:18" x14ac:dyDescent="0.2">
      <c r="M99" s="276"/>
      <c r="N99" s="276"/>
      <c r="O99" s="276"/>
      <c r="P99" s="276"/>
      <c r="Q99" s="276"/>
      <c r="R99" s="276"/>
    </row>
    <row r="100" spans="13:18" x14ac:dyDescent="0.2">
      <c r="M100" s="276"/>
      <c r="N100" s="276"/>
      <c r="O100" s="276"/>
      <c r="P100" s="276"/>
      <c r="Q100" s="276"/>
      <c r="R100" s="276"/>
    </row>
    <row r="101" spans="13:18" x14ac:dyDescent="0.2">
      <c r="M101" s="276"/>
      <c r="N101" s="276"/>
      <c r="O101" s="276"/>
      <c r="P101" s="276"/>
      <c r="Q101" s="276"/>
      <c r="R101" s="276"/>
    </row>
    <row r="102" spans="13:18" x14ac:dyDescent="0.2">
      <c r="M102" s="276"/>
      <c r="N102" s="276"/>
      <c r="O102" s="276"/>
      <c r="P102" s="276"/>
      <c r="Q102" s="276"/>
      <c r="R102" s="276"/>
    </row>
    <row r="103" spans="13:18" x14ac:dyDescent="0.2">
      <c r="M103" s="276"/>
      <c r="N103" s="276"/>
      <c r="O103" s="276"/>
      <c r="P103" s="276"/>
      <c r="Q103" s="276"/>
      <c r="R103" s="276"/>
    </row>
    <row r="104" spans="13:18" x14ac:dyDescent="0.2">
      <c r="M104" s="276"/>
      <c r="N104" s="276"/>
      <c r="O104" s="276"/>
      <c r="P104" s="276"/>
      <c r="Q104" s="276"/>
      <c r="R104" s="276"/>
    </row>
    <row r="105" spans="13:18" x14ac:dyDescent="0.2">
      <c r="M105" s="276"/>
      <c r="N105" s="276"/>
      <c r="O105" s="276"/>
      <c r="P105" s="276"/>
      <c r="Q105" s="276"/>
      <c r="R105" s="276"/>
    </row>
    <row r="106" spans="13:18" x14ac:dyDescent="0.2">
      <c r="M106" s="276"/>
      <c r="N106" s="276"/>
      <c r="O106" s="276"/>
      <c r="P106" s="276"/>
      <c r="Q106" s="276"/>
      <c r="R106" s="276"/>
    </row>
    <row r="107" spans="13:18" x14ac:dyDescent="0.2">
      <c r="M107" s="276"/>
      <c r="N107" s="276"/>
      <c r="O107" s="276"/>
      <c r="P107" s="276"/>
      <c r="Q107" s="276"/>
      <c r="R107" s="276"/>
    </row>
    <row r="108" spans="13:18" x14ac:dyDescent="0.2">
      <c r="M108" s="276"/>
      <c r="N108" s="276"/>
      <c r="O108" s="276"/>
      <c r="P108" s="276"/>
      <c r="Q108" s="276"/>
      <c r="R108" s="276"/>
    </row>
    <row r="109" spans="13:18" x14ac:dyDescent="0.2">
      <c r="M109" s="276"/>
      <c r="N109" s="276"/>
      <c r="O109" s="276"/>
      <c r="P109" s="276"/>
      <c r="Q109" s="276"/>
      <c r="R109" s="276"/>
    </row>
    <row r="110" spans="13:18" x14ac:dyDescent="0.2">
      <c r="M110" s="276"/>
      <c r="N110" s="276"/>
      <c r="O110" s="276"/>
      <c r="P110" s="276"/>
      <c r="Q110" s="276"/>
      <c r="R110" s="276"/>
    </row>
    <row r="111" spans="13:18" x14ac:dyDescent="0.2">
      <c r="M111" s="276"/>
      <c r="N111" s="276"/>
      <c r="O111" s="276"/>
      <c r="P111" s="276"/>
      <c r="Q111" s="276"/>
      <c r="R111" s="276"/>
    </row>
    <row r="112" spans="13:18" x14ac:dyDescent="0.2">
      <c r="M112" s="276"/>
      <c r="N112" s="276"/>
      <c r="O112" s="276"/>
      <c r="P112" s="276"/>
      <c r="Q112" s="276"/>
      <c r="R112" s="276"/>
    </row>
    <row r="113" spans="13:18" x14ac:dyDescent="0.2">
      <c r="M113" s="276"/>
      <c r="N113" s="276"/>
      <c r="O113" s="276"/>
      <c r="P113" s="276"/>
      <c r="Q113" s="276"/>
      <c r="R113" s="276"/>
    </row>
    <row r="114" spans="13:18" x14ac:dyDescent="0.2">
      <c r="M114" s="276"/>
      <c r="N114" s="276"/>
      <c r="O114" s="276"/>
      <c r="P114" s="276"/>
      <c r="Q114" s="276"/>
      <c r="R114" s="276"/>
    </row>
    <row r="115" spans="13:18" x14ac:dyDescent="0.2">
      <c r="M115" s="276"/>
      <c r="N115" s="276"/>
      <c r="O115" s="276"/>
      <c r="P115" s="276"/>
      <c r="Q115" s="276"/>
      <c r="R115" s="276"/>
    </row>
    <row r="116" spans="13:18" x14ac:dyDescent="0.2">
      <c r="M116" s="276"/>
      <c r="N116" s="276"/>
      <c r="O116" s="276"/>
      <c r="P116" s="276"/>
      <c r="Q116" s="276"/>
      <c r="R116" s="276"/>
    </row>
    <row r="117" spans="13:18" x14ac:dyDescent="0.2">
      <c r="M117" s="276"/>
      <c r="N117" s="276"/>
      <c r="O117" s="276"/>
      <c r="P117" s="276"/>
      <c r="Q117" s="276"/>
      <c r="R117" s="276"/>
    </row>
    <row r="118" spans="13:18" x14ac:dyDescent="0.2">
      <c r="M118" s="276"/>
      <c r="N118" s="276"/>
      <c r="O118" s="276"/>
      <c r="P118" s="276"/>
      <c r="Q118" s="276"/>
      <c r="R118" s="276"/>
    </row>
    <row r="119" spans="13:18" x14ac:dyDescent="0.2">
      <c r="M119" s="276"/>
      <c r="N119" s="276"/>
      <c r="O119" s="276"/>
      <c r="P119" s="276"/>
      <c r="Q119" s="276"/>
      <c r="R119" s="276"/>
    </row>
    <row r="120" spans="13:18" x14ac:dyDescent="0.2">
      <c r="M120" s="276"/>
      <c r="N120" s="276"/>
      <c r="O120" s="276"/>
      <c r="P120" s="276"/>
      <c r="Q120" s="276"/>
      <c r="R120" s="276"/>
    </row>
  </sheetData>
  <sheetProtection password="C435" sheet="1" objects="1" scenarios="1"/>
  <mergeCells count="17">
    <mergeCell ref="K6:K8"/>
    <mergeCell ref="D29:E29"/>
    <mergeCell ref="B10:D10"/>
    <mergeCell ref="F12:H12"/>
    <mergeCell ref="E13:F13"/>
    <mergeCell ref="A26:C28"/>
    <mergeCell ref="D26:E26"/>
    <mergeCell ref="D27:E27"/>
    <mergeCell ref="D28:E28"/>
    <mergeCell ref="B8:D8"/>
    <mergeCell ref="G8:H8"/>
    <mergeCell ref="K21:K23"/>
    <mergeCell ref="B1:G1"/>
    <mergeCell ref="B2:G2"/>
    <mergeCell ref="B4:D4"/>
    <mergeCell ref="F4:H4"/>
    <mergeCell ref="B6:D6"/>
  </mergeCells>
  <conditionalFormatting sqref="G16:G25">
    <cfRule type="cellIs" dxfId="247" priority="1" stopIfTrue="1" operator="notBetween">
      <formula>12</formula>
      <formula>16</formula>
    </cfRule>
  </conditionalFormatting>
  <conditionalFormatting sqref="I16:I25">
    <cfRule type="cellIs" dxfId="246" priority="2" stopIfTrue="1" operator="between">
      <formula>1</formula>
      <formula>9</formula>
    </cfRule>
    <cfRule type="cellIs" dxfId="245" priority="3" stopIfTrue="1" operator="greaterThan">
      <formula>18</formula>
    </cfRule>
  </conditionalFormatting>
  <dataValidations count="1">
    <dataValidation type="list" allowBlank="1" showInputMessage="1" showErrorMessage="1" error="Bitte m / w angeben" sqref="E16:E25 JG16:JG25 TC16:TC25 ACY16:ACY25 AMU16:AMU25 AWQ16:AWQ25 BGM16:BGM25 BQI16:BQI25 CAE16:CAE25 CKA16:CKA25 CTW16:CTW25 DDS16:DDS25 DNO16:DNO25 DXK16:DXK25 EHG16:EHG25 ERC16:ERC25 FAY16:FAY25 FKU16:FKU25 FUQ16:FUQ25 GEM16:GEM25 GOI16:GOI25 GYE16:GYE25 HIA16:HIA25 HRW16:HRW25 IBS16:IBS25 ILO16:ILO25 IVK16:IVK25 JFG16:JFG25 JPC16:JPC25 JYY16:JYY25 KIU16:KIU25 KSQ16:KSQ25 LCM16:LCM25 LMI16:LMI25 LWE16:LWE25 MGA16:MGA25 MPW16:MPW25 MZS16:MZS25 NJO16:NJO25 NTK16:NTK25 ODG16:ODG25 ONC16:ONC25 OWY16:OWY25 PGU16:PGU25 PQQ16:PQQ25 QAM16:QAM25 QKI16:QKI25 QUE16:QUE25 REA16:REA25 RNW16:RNW25 RXS16:RXS25 SHO16:SHO25 SRK16:SRK25 TBG16:TBG25 TLC16:TLC25 TUY16:TUY25 UEU16:UEU25 UOQ16:UOQ25 UYM16:UYM25 VII16:VII25 VSE16:VSE25 WCA16:WCA25 WLW16:WLW25 WVS16:WVS25 E65552:E65561 JG65552:JG65561 TC65552:TC65561 ACY65552:ACY65561 AMU65552:AMU65561 AWQ65552:AWQ65561 BGM65552:BGM65561 BQI65552:BQI65561 CAE65552:CAE65561 CKA65552:CKA65561 CTW65552:CTW65561 DDS65552:DDS65561 DNO65552:DNO65561 DXK65552:DXK65561 EHG65552:EHG65561 ERC65552:ERC65561 FAY65552:FAY65561 FKU65552:FKU65561 FUQ65552:FUQ65561 GEM65552:GEM65561 GOI65552:GOI65561 GYE65552:GYE65561 HIA65552:HIA65561 HRW65552:HRW65561 IBS65552:IBS65561 ILO65552:ILO65561 IVK65552:IVK65561 JFG65552:JFG65561 JPC65552:JPC65561 JYY65552:JYY65561 KIU65552:KIU65561 KSQ65552:KSQ65561 LCM65552:LCM65561 LMI65552:LMI65561 LWE65552:LWE65561 MGA65552:MGA65561 MPW65552:MPW65561 MZS65552:MZS65561 NJO65552:NJO65561 NTK65552:NTK65561 ODG65552:ODG65561 ONC65552:ONC65561 OWY65552:OWY65561 PGU65552:PGU65561 PQQ65552:PQQ65561 QAM65552:QAM65561 QKI65552:QKI65561 QUE65552:QUE65561 REA65552:REA65561 RNW65552:RNW65561 RXS65552:RXS65561 SHO65552:SHO65561 SRK65552:SRK65561 TBG65552:TBG65561 TLC65552:TLC65561 TUY65552:TUY65561 UEU65552:UEU65561 UOQ65552:UOQ65561 UYM65552:UYM65561 VII65552:VII65561 VSE65552:VSE65561 WCA65552:WCA65561 WLW65552:WLW65561 WVS65552:WVS65561 E131088:E131097 JG131088:JG131097 TC131088:TC131097 ACY131088:ACY131097 AMU131088:AMU131097 AWQ131088:AWQ131097 BGM131088:BGM131097 BQI131088:BQI131097 CAE131088:CAE131097 CKA131088:CKA131097 CTW131088:CTW131097 DDS131088:DDS131097 DNO131088:DNO131097 DXK131088:DXK131097 EHG131088:EHG131097 ERC131088:ERC131097 FAY131088:FAY131097 FKU131088:FKU131097 FUQ131088:FUQ131097 GEM131088:GEM131097 GOI131088:GOI131097 GYE131088:GYE131097 HIA131088:HIA131097 HRW131088:HRW131097 IBS131088:IBS131097 ILO131088:ILO131097 IVK131088:IVK131097 JFG131088:JFG131097 JPC131088:JPC131097 JYY131088:JYY131097 KIU131088:KIU131097 KSQ131088:KSQ131097 LCM131088:LCM131097 LMI131088:LMI131097 LWE131088:LWE131097 MGA131088:MGA131097 MPW131088:MPW131097 MZS131088:MZS131097 NJO131088:NJO131097 NTK131088:NTK131097 ODG131088:ODG131097 ONC131088:ONC131097 OWY131088:OWY131097 PGU131088:PGU131097 PQQ131088:PQQ131097 QAM131088:QAM131097 QKI131088:QKI131097 QUE131088:QUE131097 REA131088:REA131097 RNW131088:RNW131097 RXS131088:RXS131097 SHO131088:SHO131097 SRK131088:SRK131097 TBG131088:TBG131097 TLC131088:TLC131097 TUY131088:TUY131097 UEU131088:UEU131097 UOQ131088:UOQ131097 UYM131088:UYM131097 VII131088:VII131097 VSE131088:VSE131097 WCA131088:WCA131097 WLW131088:WLW131097 WVS131088:WVS131097 E196624:E196633 JG196624:JG196633 TC196624:TC196633 ACY196624:ACY196633 AMU196624:AMU196633 AWQ196624:AWQ196633 BGM196624:BGM196633 BQI196624:BQI196633 CAE196624:CAE196633 CKA196624:CKA196633 CTW196624:CTW196633 DDS196624:DDS196633 DNO196624:DNO196633 DXK196624:DXK196633 EHG196624:EHG196633 ERC196624:ERC196633 FAY196624:FAY196633 FKU196624:FKU196633 FUQ196624:FUQ196633 GEM196624:GEM196633 GOI196624:GOI196633 GYE196624:GYE196633 HIA196624:HIA196633 HRW196624:HRW196633 IBS196624:IBS196633 ILO196624:ILO196633 IVK196624:IVK196633 JFG196624:JFG196633 JPC196624:JPC196633 JYY196624:JYY196633 KIU196624:KIU196633 KSQ196624:KSQ196633 LCM196624:LCM196633 LMI196624:LMI196633 LWE196624:LWE196633 MGA196624:MGA196633 MPW196624:MPW196633 MZS196624:MZS196633 NJO196624:NJO196633 NTK196624:NTK196633 ODG196624:ODG196633 ONC196624:ONC196633 OWY196624:OWY196633 PGU196624:PGU196633 PQQ196624:PQQ196633 QAM196624:QAM196633 QKI196624:QKI196633 QUE196624:QUE196633 REA196624:REA196633 RNW196624:RNW196633 RXS196624:RXS196633 SHO196624:SHO196633 SRK196624:SRK196633 TBG196624:TBG196633 TLC196624:TLC196633 TUY196624:TUY196633 UEU196624:UEU196633 UOQ196624:UOQ196633 UYM196624:UYM196633 VII196624:VII196633 VSE196624:VSE196633 WCA196624:WCA196633 WLW196624:WLW196633 WVS196624:WVS196633 E262160:E262169 JG262160:JG262169 TC262160:TC262169 ACY262160:ACY262169 AMU262160:AMU262169 AWQ262160:AWQ262169 BGM262160:BGM262169 BQI262160:BQI262169 CAE262160:CAE262169 CKA262160:CKA262169 CTW262160:CTW262169 DDS262160:DDS262169 DNO262160:DNO262169 DXK262160:DXK262169 EHG262160:EHG262169 ERC262160:ERC262169 FAY262160:FAY262169 FKU262160:FKU262169 FUQ262160:FUQ262169 GEM262160:GEM262169 GOI262160:GOI262169 GYE262160:GYE262169 HIA262160:HIA262169 HRW262160:HRW262169 IBS262160:IBS262169 ILO262160:ILO262169 IVK262160:IVK262169 JFG262160:JFG262169 JPC262160:JPC262169 JYY262160:JYY262169 KIU262160:KIU262169 KSQ262160:KSQ262169 LCM262160:LCM262169 LMI262160:LMI262169 LWE262160:LWE262169 MGA262160:MGA262169 MPW262160:MPW262169 MZS262160:MZS262169 NJO262160:NJO262169 NTK262160:NTK262169 ODG262160:ODG262169 ONC262160:ONC262169 OWY262160:OWY262169 PGU262160:PGU262169 PQQ262160:PQQ262169 QAM262160:QAM262169 QKI262160:QKI262169 QUE262160:QUE262169 REA262160:REA262169 RNW262160:RNW262169 RXS262160:RXS262169 SHO262160:SHO262169 SRK262160:SRK262169 TBG262160:TBG262169 TLC262160:TLC262169 TUY262160:TUY262169 UEU262160:UEU262169 UOQ262160:UOQ262169 UYM262160:UYM262169 VII262160:VII262169 VSE262160:VSE262169 WCA262160:WCA262169 WLW262160:WLW262169 WVS262160:WVS262169 E327696:E327705 JG327696:JG327705 TC327696:TC327705 ACY327696:ACY327705 AMU327696:AMU327705 AWQ327696:AWQ327705 BGM327696:BGM327705 BQI327696:BQI327705 CAE327696:CAE327705 CKA327696:CKA327705 CTW327696:CTW327705 DDS327696:DDS327705 DNO327696:DNO327705 DXK327696:DXK327705 EHG327696:EHG327705 ERC327696:ERC327705 FAY327696:FAY327705 FKU327696:FKU327705 FUQ327696:FUQ327705 GEM327696:GEM327705 GOI327696:GOI327705 GYE327696:GYE327705 HIA327696:HIA327705 HRW327696:HRW327705 IBS327696:IBS327705 ILO327696:ILO327705 IVK327696:IVK327705 JFG327696:JFG327705 JPC327696:JPC327705 JYY327696:JYY327705 KIU327696:KIU327705 KSQ327696:KSQ327705 LCM327696:LCM327705 LMI327696:LMI327705 LWE327696:LWE327705 MGA327696:MGA327705 MPW327696:MPW327705 MZS327696:MZS327705 NJO327696:NJO327705 NTK327696:NTK327705 ODG327696:ODG327705 ONC327696:ONC327705 OWY327696:OWY327705 PGU327696:PGU327705 PQQ327696:PQQ327705 QAM327696:QAM327705 QKI327696:QKI327705 QUE327696:QUE327705 REA327696:REA327705 RNW327696:RNW327705 RXS327696:RXS327705 SHO327696:SHO327705 SRK327696:SRK327705 TBG327696:TBG327705 TLC327696:TLC327705 TUY327696:TUY327705 UEU327696:UEU327705 UOQ327696:UOQ327705 UYM327696:UYM327705 VII327696:VII327705 VSE327696:VSE327705 WCA327696:WCA327705 WLW327696:WLW327705 WVS327696:WVS327705 E393232:E393241 JG393232:JG393241 TC393232:TC393241 ACY393232:ACY393241 AMU393232:AMU393241 AWQ393232:AWQ393241 BGM393232:BGM393241 BQI393232:BQI393241 CAE393232:CAE393241 CKA393232:CKA393241 CTW393232:CTW393241 DDS393232:DDS393241 DNO393232:DNO393241 DXK393232:DXK393241 EHG393232:EHG393241 ERC393232:ERC393241 FAY393232:FAY393241 FKU393232:FKU393241 FUQ393232:FUQ393241 GEM393232:GEM393241 GOI393232:GOI393241 GYE393232:GYE393241 HIA393232:HIA393241 HRW393232:HRW393241 IBS393232:IBS393241 ILO393232:ILO393241 IVK393232:IVK393241 JFG393232:JFG393241 JPC393232:JPC393241 JYY393232:JYY393241 KIU393232:KIU393241 KSQ393232:KSQ393241 LCM393232:LCM393241 LMI393232:LMI393241 LWE393232:LWE393241 MGA393232:MGA393241 MPW393232:MPW393241 MZS393232:MZS393241 NJO393232:NJO393241 NTK393232:NTK393241 ODG393232:ODG393241 ONC393232:ONC393241 OWY393232:OWY393241 PGU393232:PGU393241 PQQ393232:PQQ393241 QAM393232:QAM393241 QKI393232:QKI393241 QUE393232:QUE393241 REA393232:REA393241 RNW393232:RNW393241 RXS393232:RXS393241 SHO393232:SHO393241 SRK393232:SRK393241 TBG393232:TBG393241 TLC393232:TLC393241 TUY393232:TUY393241 UEU393232:UEU393241 UOQ393232:UOQ393241 UYM393232:UYM393241 VII393232:VII393241 VSE393232:VSE393241 WCA393232:WCA393241 WLW393232:WLW393241 WVS393232:WVS393241 E458768:E458777 JG458768:JG458777 TC458768:TC458777 ACY458768:ACY458777 AMU458768:AMU458777 AWQ458768:AWQ458777 BGM458768:BGM458777 BQI458768:BQI458777 CAE458768:CAE458777 CKA458768:CKA458777 CTW458768:CTW458777 DDS458768:DDS458777 DNO458768:DNO458777 DXK458768:DXK458777 EHG458768:EHG458777 ERC458768:ERC458777 FAY458768:FAY458777 FKU458768:FKU458777 FUQ458768:FUQ458777 GEM458768:GEM458777 GOI458768:GOI458777 GYE458768:GYE458777 HIA458768:HIA458777 HRW458768:HRW458777 IBS458768:IBS458777 ILO458768:ILO458777 IVK458768:IVK458777 JFG458768:JFG458777 JPC458768:JPC458777 JYY458768:JYY458777 KIU458768:KIU458777 KSQ458768:KSQ458777 LCM458768:LCM458777 LMI458768:LMI458777 LWE458768:LWE458777 MGA458768:MGA458777 MPW458768:MPW458777 MZS458768:MZS458777 NJO458768:NJO458777 NTK458768:NTK458777 ODG458768:ODG458777 ONC458768:ONC458777 OWY458768:OWY458777 PGU458768:PGU458777 PQQ458768:PQQ458777 QAM458768:QAM458777 QKI458768:QKI458777 QUE458768:QUE458777 REA458768:REA458777 RNW458768:RNW458777 RXS458768:RXS458777 SHO458768:SHO458777 SRK458768:SRK458777 TBG458768:TBG458777 TLC458768:TLC458777 TUY458768:TUY458777 UEU458768:UEU458777 UOQ458768:UOQ458777 UYM458768:UYM458777 VII458768:VII458777 VSE458768:VSE458777 WCA458768:WCA458777 WLW458768:WLW458777 WVS458768:WVS458777 E524304:E524313 JG524304:JG524313 TC524304:TC524313 ACY524304:ACY524313 AMU524304:AMU524313 AWQ524304:AWQ524313 BGM524304:BGM524313 BQI524304:BQI524313 CAE524304:CAE524313 CKA524304:CKA524313 CTW524304:CTW524313 DDS524304:DDS524313 DNO524304:DNO524313 DXK524304:DXK524313 EHG524304:EHG524313 ERC524304:ERC524313 FAY524304:FAY524313 FKU524304:FKU524313 FUQ524304:FUQ524313 GEM524304:GEM524313 GOI524304:GOI524313 GYE524304:GYE524313 HIA524304:HIA524313 HRW524304:HRW524313 IBS524304:IBS524313 ILO524304:ILO524313 IVK524304:IVK524313 JFG524304:JFG524313 JPC524304:JPC524313 JYY524304:JYY524313 KIU524304:KIU524313 KSQ524304:KSQ524313 LCM524304:LCM524313 LMI524304:LMI524313 LWE524304:LWE524313 MGA524304:MGA524313 MPW524304:MPW524313 MZS524304:MZS524313 NJO524304:NJO524313 NTK524304:NTK524313 ODG524304:ODG524313 ONC524304:ONC524313 OWY524304:OWY524313 PGU524304:PGU524313 PQQ524304:PQQ524313 QAM524304:QAM524313 QKI524304:QKI524313 QUE524304:QUE524313 REA524304:REA524313 RNW524304:RNW524313 RXS524304:RXS524313 SHO524304:SHO524313 SRK524304:SRK524313 TBG524304:TBG524313 TLC524304:TLC524313 TUY524304:TUY524313 UEU524304:UEU524313 UOQ524304:UOQ524313 UYM524304:UYM524313 VII524304:VII524313 VSE524304:VSE524313 WCA524304:WCA524313 WLW524304:WLW524313 WVS524304:WVS524313 E589840:E589849 JG589840:JG589849 TC589840:TC589849 ACY589840:ACY589849 AMU589840:AMU589849 AWQ589840:AWQ589849 BGM589840:BGM589849 BQI589840:BQI589849 CAE589840:CAE589849 CKA589840:CKA589849 CTW589840:CTW589849 DDS589840:DDS589849 DNO589840:DNO589849 DXK589840:DXK589849 EHG589840:EHG589849 ERC589840:ERC589849 FAY589840:FAY589849 FKU589840:FKU589849 FUQ589840:FUQ589849 GEM589840:GEM589849 GOI589840:GOI589849 GYE589840:GYE589849 HIA589840:HIA589849 HRW589840:HRW589849 IBS589840:IBS589849 ILO589840:ILO589849 IVK589840:IVK589849 JFG589840:JFG589849 JPC589840:JPC589849 JYY589840:JYY589849 KIU589840:KIU589849 KSQ589840:KSQ589849 LCM589840:LCM589849 LMI589840:LMI589849 LWE589840:LWE589849 MGA589840:MGA589849 MPW589840:MPW589849 MZS589840:MZS589849 NJO589840:NJO589849 NTK589840:NTK589849 ODG589840:ODG589849 ONC589840:ONC589849 OWY589840:OWY589849 PGU589840:PGU589849 PQQ589840:PQQ589849 QAM589840:QAM589849 QKI589840:QKI589849 QUE589840:QUE589849 REA589840:REA589849 RNW589840:RNW589849 RXS589840:RXS589849 SHO589840:SHO589849 SRK589840:SRK589849 TBG589840:TBG589849 TLC589840:TLC589849 TUY589840:TUY589849 UEU589840:UEU589849 UOQ589840:UOQ589849 UYM589840:UYM589849 VII589840:VII589849 VSE589840:VSE589849 WCA589840:WCA589849 WLW589840:WLW589849 WVS589840:WVS589849 E655376:E655385 JG655376:JG655385 TC655376:TC655385 ACY655376:ACY655385 AMU655376:AMU655385 AWQ655376:AWQ655385 BGM655376:BGM655385 BQI655376:BQI655385 CAE655376:CAE655385 CKA655376:CKA655385 CTW655376:CTW655385 DDS655376:DDS655385 DNO655376:DNO655385 DXK655376:DXK655385 EHG655376:EHG655385 ERC655376:ERC655385 FAY655376:FAY655385 FKU655376:FKU655385 FUQ655376:FUQ655385 GEM655376:GEM655385 GOI655376:GOI655385 GYE655376:GYE655385 HIA655376:HIA655385 HRW655376:HRW655385 IBS655376:IBS655385 ILO655376:ILO655385 IVK655376:IVK655385 JFG655376:JFG655385 JPC655376:JPC655385 JYY655376:JYY655385 KIU655376:KIU655385 KSQ655376:KSQ655385 LCM655376:LCM655385 LMI655376:LMI655385 LWE655376:LWE655385 MGA655376:MGA655385 MPW655376:MPW655385 MZS655376:MZS655385 NJO655376:NJO655385 NTK655376:NTK655385 ODG655376:ODG655385 ONC655376:ONC655385 OWY655376:OWY655385 PGU655376:PGU655385 PQQ655376:PQQ655385 QAM655376:QAM655385 QKI655376:QKI655385 QUE655376:QUE655385 REA655376:REA655385 RNW655376:RNW655385 RXS655376:RXS655385 SHO655376:SHO655385 SRK655376:SRK655385 TBG655376:TBG655385 TLC655376:TLC655385 TUY655376:TUY655385 UEU655376:UEU655385 UOQ655376:UOQ655385 UYM655376:UYM655385 VII655376:VII655385 VSE655376:VSE655385 WCA655376:WCA655385 WLW655376:WLW655385 WVS655376:WVS655385 E720912:E720921 JG720912:JG720921 TC720912:TC720921 ACY720912:ACY720921 AMU720912:AMU720921 AWQ720912:AWQ720921 BGM720912:BGM720921 BQI720912:BQI720921 CAE720912:CAE720921 CKA720912:CKA720921 CTW720912:CTW720921 DDS720912:DDS720921 DNO720912:DNO720921 DXK720912:DXK720921 EHG720912:EHG720921 ERC720912:ERC720921 FAY720912:FAY720921 FKU720912:FKU720921 FUQ720912:FUQ720921 GEM720912:GEM720921 GOI720912:GOI720921 GYE720912:GYE720921 HIA720912:HIA720921 HRW720912:HRW720921 IBS720912:IBS720921 ILO720912:ILO720921 IVK720912:IVK720921 JFG720912:JFG720921 JPC720912:JPC720921 JYY720912:JYY720921 KIU720912:KIU720921 KSQ720912:KSQ720921 LCM720912:LCM720921 LMI720912:LMI720921 LWE720912:LWE720921 MGA720912:MGA720921 MPW720912:MPW720921 MZS720912:MZS720921 NJO720912:NJO720921 NTK720912:NTK720921 ODG720912:ODG720921 ONC720912:ONC720921 OWY720912:OWY720921 PGU720912:PGU720921 PQQ720912:PQQ720921 QAM720912:QAM720921 QKI720912:QKI720921 QUE720912:QUE720921 REA720912:REA720921 RNW720912:RNW720921 RXS720912:RXS720921 SHO720912:SHO720921 SRK720912:SRK720921 TBG720912:TBG720921 TLC720912:TLC720921 TUY720912:TUY720921 UEU720912:UEU720921 UOQ720912:UOQ720921 UYM720912:UYM720921 VII720912:VII720921 VSE720912:VSE720921 WCA720912:WCA720921 WLW720912:WLW720921 WVS720912:WVS720921 E786448:E786457 JG786448:JG786457 TC786448:TC786457 ACY786448:ACY786457 AMU786448:AMU786457 AWQ786448:AWQ786457 BGM786448:BGM786457 BQI786448:BQI786457 CAE786448:CAE786457 CKA786448:CKA786457 CTW786448:CTW786457 DDS786448:DDS786457 DNO786448:DNO786457 DXK786448:DXK786457 EHG786448:EHG786457 ERC786448:ERC786457 FAY786448:FAY786457 FKU786448:FKU786457 FUQ786448:FUQ786457 GEM786448:GEM786457 GOI786448:GOI786457 GYE786448:GYE786457 HIA786448:HIA786457 HRW786448:HRW786457 IBS786448:IBS786457 ILO786448:ILO786457 IVK786448:IVK786457 JFG786448:JFG786457 JPC786448:JPC786457 JYY786448:JYY786457 KIU786448:KIU786457 KSQ786448:KSQ786457 LCM786448:LCM786457 LMI786448:LMI786457 LWE786448:LWE786457 MGA786448:MGA786457 MPW786448:MPW786457 MZS786448:MZS786457 NJO786448:NJO786457 NTK786448:NTK786457 ODG786448:ODG786457 ONC786448:ONC786457 OWY786448:OWY786457 PGU786448:PGU786457 PQQ786448:PQQ786457 QAM786448:QAM786457 QKI786448:QKI786457 QUE786448:QUE786457 REA786448:REA786457 RNW786448:RNW786457 RXS786448:RXS786457 SHO786448:SHO786457 SRK786448:SRK786457 TBG786448:TBG786457 TLC786448:TLC786457 TUY786448:TUY786457 UEU786448:UEU786457 UOQ786448:UOQ786457 UYM786448:UYM786457 VII786448:VII786457 VSE786448:VSE786457 WCA786448:WCA786457 WLW786448:WLW786457 WVS786448:WVS786457 E851984:E851993 JG851984:JG851993 TC851984:TC851993 ACY851984:ACY851993 AMU851984:AMU851993 AWQ851984:AWQ851993 BGM851984:BGM851993 BQI851984:BQI851993 CAE851984:CAE851993 CKA851984:CKA851993 CTW851984:CTW851993 DDS851984:DDS851993 DNO851984:DNO851993 DXK851984:DXK851993 EHG851984:EHG851993 ERC851984:ERC851993 FAY851984:FAY851993 FKU851984:FKU851993 FUQ851984:FUQ851993 GEM851984:GEM851993 GOI851984:GOI851993 GYE851984:GYE851993 HIA851984:HIA851993 HRW851984:HRW851993 IBS851984:IBS851993 ILO851984:ILO851993 IVK851984:IVK851993 JFG851984:JFG851993 JPC851984:JPC851993 JYY851984:JYY851993 KIU851984:KIU851993 KSQ851984:KSQ851993 LCM851984:LCM851993 LMI851984:LMI851993 LWE851984:LWE851993 MGA851984:MGA851993 MPW851984:MPW851993 MZS851984:MZS851993 NJO851984:NJO851993 NTK851984:NTK851993 ODG851984:ODG851993 ONC851984:ONC851993 OWY851984:OWY851993 PGU851984:PGU851993 PQQ851984:PQQ851993 QAM851984:QAM851993 QKI851984:QKI851993 QUE851984:QUE851993 REA851984:REA851993 RNW851984:RNW851993 RXS851984:RXS851993 SHO851984:SHO851993 SRK851984:SRK851993 TBG851984:TBG851993 TLC851984:TLC851993 TUY851984:TUY851993 UEU851984:UEU851993 UOQ851984:UOQ851993 UYM851984:UYM851993 VII851984:VII851993 VSE851984:VSE851993 WCA851984:WCA851993 WLW851984:WLW851993 WVS851984:WVS851993 E917520:E917529 JG917520:JG917529 TC917520:TC917529 ACY917520:ACY917529 AMU917520:AMU917529 AWQ917520:AWQ917529 BGM917520:BGM917529 BQI917520:BQI917529 CAE917520:CAE917529 CKA917520:CKA917529 CTW917520:CTW917529 DDS917520:DDS917529 DNO917520:DNO917529 DXK917520:DXK917529 EHG917520:EHG917529 ERC917520:ERC917529 FAY917520:FAY917529 FKU917520:FKU917529 FUQ917520:FUQ917529 GEM917520:GEM917529 GOI917520:GOI917529 GYE917520:GYE917529 HIA917520:HIA917529 HRW917520:HRW917529 IBS917520:IBS917529 ILO917520:ILO917529 IVK917520:IVK917529 JFG917520:JFG917529 JPC917520:JPC917529 JYY917520:JYY917529 KIU917520:KIU917529 KSQ917520:KSQ917529 LCM917520:LCM917529 LMI917520:LMI917529 LWE917520:LWE917529 MGA917520:MGA917529 MPW917520:MPW917529 MZS917520:MZS917529 NJO917520:NJO917529 NTK917520:NTK917529 ODG917520:ODG917529 ONC917520:ONC917529 OWY917520:OWY917529 PGU917520:PGU917529 PQQ917520:PQQ917529 QAM917520:QAM917529 QKI917520:QKI917529 QUE917520:QUE917529 REA917520:REA917529 RNW917520:RNW917529 RXS917520:RXS917529 SHO917520:SHO917529 SRK917520:SRK917529 TBG917520:TBG917529 TLC917520:TLC917529 TUY917520:TUY917529 UEU917520:UEU917529 UOQ917520:UOQ917529 UYM917520:UYM917529 VII917520:VII917529 VSE917520:VSE917529 WCA917520:WCA917529 WLW917520:WLW917529 WVS917520:WVS917529 E983056:E983065 JG983056:JG983065 TC983056:TC983065 ACY983056:ACY983065 AMU983056:AMU983065 AWQ983056:AWQ983065 BGM983056:BGM983065 BQI983056:BQI983065 CAE983056:CAE983065 CKA983056:CKA983065 CTW983056:CTW983065 DDS983056:DDS983065 DNO983056:DNO983065 DXK983056:DXK983065 EHG983056:EHG983065 ERC983056:ERC983065 FAY983056:FAY983065 FKU983056:FKU983065 FUQ983056:FUQ983065 GEM983056:GEM983065 GOI983056:GOI983065 GYE983056:GYE983065 HIA983056:HIA983065 HRW983056:HRW983065 IBS983056:IBS983065 ILO983056:ILO983065 IVK983056:IVK983065 JFG983056:JFG983065 JPC983056:JPC983065 JYY983056:JYY983065 KIU983056:KIU983065 KSQ983056:KSQ983065 LCM983056:LCM983065 LMI983056:LMI983065 LWE983056:LWE983065 MGA983056:MGA983065 MPW983056:MPW983065 MZS983056:MZS983065 NJO983056:NJO983065 NTK983056:NTK983065 ODG983056:ODG983065 ONC983056:ONC983065 OWY983056:OWY983065 PGU983056:PGU983065 PQQ983056:PQQ983065 QAM983056:QAM983065 QKI983056:QKI983065 QUE983056:QUE983065 REA983056:REA983065 RNW983056:RNW983065 RXS983056:RXS983065 SHO983056:SHO983065 SRK983056:SRK983065 TBG983056:TBG983065 TLC983056:TLC983065 TUY983056:TUY983065 UEU983056:UEU983065 UOQ983056:UOQ983065 UYM983056:UYM983065 VII983056:VII983065 VSE983056:VSE983065 WCA983056:WCA983065 WLW983056:WLW983065 WVS983056:WVS983065">
      <formula1>$U$15:$V$15</formula1>
    </dataValidation>
  </dataValidations>
  <pageMargins left="0.78740157480314965" right="0.39370078740157483" top="0.98425196850393704" bottom="0.98425196850393704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37776" r:id="rId4" name="Group Box 16">
              <controlPr defaultSize="0" autoFill="0" autoPict="0" altText=" Was soll auswählbar sein?">
                <anchor moveWithCells="1">
                  <from>
                    <xdr:col>10</xdr:col>
                    <xdr:colOff>28575</xdr:colOff>
                    <xdr:row>15</xdr:row>
                    <xdr:rowOff>95250</xdr:rowOff>
                  </from>
                  <to>
                    <xdr:col>10</xdr:col>
                    <xdr:colOff>2905125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777" r:id="rId5" name="Option Button 17">
              <controlPr defaultSize="0" autoFill="0" autoLine="0" autoPict="0" macro="[0]!Tln_GrundSelect">
                <anchor moveWithCells="1">
                  <from>
                    <xdr:col>10</xdr:col>
                    <xdr:colOff>85725</xdr:colOff>
                    <xdr:row>15</xdr:row>
                    <xdr:rowOff>200025</xdr:rowOff>
                  </from>
                  <to>
                    <xdr:col>10</xdr:col>
                    <xdr:colOff>2609850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779" r:id="rId6" name="Option Button 19">
              <controlPr defaultSize="0" autoFill="0" autoLine="0" autoPict="0" macro="[0]!Tln_GrundSelect">
                <anchor moveWithCells="1">
                  <from>
                    <xdr:col>10</xdr:col>
                    <xdr:colOff>85725</xdr:colOff>
                    <xdr:row>17</xdr:row>
                    <xdr:rowOff>9525</xdr:rowOff>
                  </from>
                  <to>
                    <xdr:col>10</xdr:col>
                    <xdr:colOff>2609850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780" r:id="rId7" name="Option Button 20">
              <controlPr defaultSize="0" autoFill="0" autoLine="0" autoPict="0" macro="[0]!Tln_GrundSelect">
                <anchor moveWithCells="1">
                  <from>
                    <xdr:col>10</xdr:col>
                    <xdr:colOff>85725</xdr:colOff>
                    <xdr:row>18</xdr:row>
                    <xdr:rowOff>28575</xdr:rowOff>
                  </from>
                  <to>
                    <xdr:col>10</xdr:col>
                    <xdr:colOff>2609850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782" r:id="rId8" name="Button 22">
              <controlPr defaultSize="0" print="0" autoFill="0" autoPict="0" macro="[0]!Tln_WB_uebertragen">
                <anchor>
                  <from>
                    <xdr:col>10</xdr:col>
                    <xdr:colOff>47625</xdr:colOff>
                    <xdr:row>23</xdr:row>
                    <xdr:rowOff>95250</xdr:rowOff>
                  </from>
                  <to>
                    <xdr:col>10</xdr:col>
                    <xdr:colOff>2838450</xdr:colOff>
                    <xdr:row>25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>
    <pageSetUpPr fitToPage="1"/>
  </sheetPr>
  <dimension ref="A1:AL15"/>
  <sheetViews>
    <sheetView showGridLines="0" zoomScaleNormal="100" workbookViewId="0">
      <pane xSplit="3" ySplit="5" topLeftCell="D6" activePane="bottomRight" state="frozen"/>
      <selection pane="topRight" activeCell="D1" sqref="D1"/>
      <selection pane="bottomLeft" activeCell="A5" sqref="A5"/>
      <selection pane="bottomRight" activeCell="C6" sqref="C6"/>
    </sheetView>
  </sheetViews>
  <sheetFormatPr baseColWidth="10" defaultRowHeight="12.75" x14ac:dyDescent="0.2"/>
  <cols>
    <col min="1" max="1" width="3.85546875" style="4" customWidth="1"/>
    <col min="2" max="2" width="6.85546875" style="4" customWidth="1"/>
    <col min="3" max="3" width="36.140625" style="4" customWidth="1"/>
    <col min="4" max="8" width="8.5703125" style="4" customWidth="1"/>
    <col min="9" max="9" width="9.7109375" style="4" customWidth="1"/>
    <col min="10" max="13" width="8.5703125" style="59" customWidth="1"/>
    <col min="14" max="14" width="8.28515625" style="59" customWidth="1"/>
    <col min="15" max="15" width="5.85546875" style="59" bestFit="1" customWidth="1"/>
    <col min="16" max="16" width="5.42578125" style="59" bestFit="1" customWidth="1"/>
    <col min="17" max="17" width="6.42578125" style="59" bestFit="1" customWidth="1"/>
    <col min="18" max="18" width="5.7109375" style="59" bestFit="1" customWidth="1"/>
    <col min="19" max="19" width="5.28515625" style="59" bestFit="1" customWidth="1"/>
    <col min="20" max="20" width="6" style="59" bestFit="1" customWidth="1"/>
    <col min="21" max="21" width="6" style="59" customWidth="1"/>
    <col min="22" max="22" width="6.5703125" style="59" customWidth="1"/>
    <col min="23" max="23" width="11.42578125" style="4"/>
    <col min="24" max="24" width="8" style="164" hidden="1" customWidth="1"/>
    <col min="25" max="25" width="15.140625" style="164" hidden="1" customWidth="1"/>
    <col min="26" max="26" width="20.42578125" style="165" hidden="1" customWidth="1"/>
    <col min="27" max="27" width="7.140625" style="166" hidden="1" customWidth="1"/>
    <col min="28" max="28" width="21.42578125" style="165" hidden="1" customWidth="1"/>
    <col min="29" max="29" width="4.85546875" style="164" hidden="1" customWidth="1"/>
    <col min="30" max="30" width="4.7109375" style="166" hidden="1" customWidth="1"/>
    <col min="31" max="31" width="4.7109375" style="164" hidden="1" customWidth="1"/>
    <col min="32" max="32" width="7" style="166" hidden="1" customWidth="1"/>
    <col min="33" max="33" width="4.7109375" style="164" hidden="1" customWidth="1"/>
    <col min="34" max="35" width="7.28515625" style="164" hidden="1" customWidth="1"/>
    <col min="36" max="36" width="9" style="164" hidden="1" customWidth="1"/>
    <col min="37" max="37" width="32.85546875" style="164" hidden="1" customWidth="1"/>
    <col min="38" max="38" width="11.42578125" style="164" hidden="1" customWidth="1"/>
    <col min="39" max="16384" width="11.42578125" style="4"/>
  </cols>
  <sheetData>
    <row r="1" spans="1:38" ht="33" customHeight="1" x14ac:dyDescent="0.2"/>
    <row r="2" spans="1:38" ht="25.5" x14ac:dyDescent="0.3">
      <c r="A2" s="58"/>
      <c r="B2" s="58" t="s">
        <v>77</v>
      </c>
      <c r="H2" s="85"/>
      <c r="I2" s="85" t="s">
        <v>107</v>
      </c>
      <c r="J2" s="86" t="str">
        <f ca="1">IF(AND(X3&gt;0,X3=J3,X3=K3,X3=L3,M2="Nein"),"Ja","Nein")</f>
        <v>Nein</v>
      </c>
      <c r="K2" s="112"/>
      <c r="L2" s="112" t="s">
        <v>109</v>
      </c>
      <c r="M2" s="86" t="str">
        <f>IF(OR(D3+E3&lt;&gt;X3,F3+G3+H3&lt;&gt;X3,M3&gt;0),"Ja","Nein")</f>
        <v>Nein</v>
      </c>
      <c r="X2" s="164" t="s">
        <v>97</v>
      </c>
      <c r="Y2" s="164" t="s">
        <v>177</v>
      </c>
      <c r="Z2" s="164" t="s">
        <v>178</v>
      </c>
      <c r="AA2" s="166" t="s">
        <v>180</v>
      </c>
    </row>
    <row r="3" spans="1:38" ht="24.75" customHeight="1" x14ac:dyDescent="0.2">
      <c r="C3" s="85" t="str">
        <f>"Gesammt: "&amp;X3&amp;" Mannschaften  - Unterteilt auf:"</f>
        <v>Gesammt: 0 Mannschaften  - Unterteilt auf:</v>
      </c>
      <c r="D3" s="86">
        <f>COUNTIF(D6:D125,"x")</f>
        <v>0</v>
      </c>
      <c r="E3" s="86">
        <f>COUNTIF(E6:E125,"x")</f>
        <v>0</v>
      </c>
      <c r="F3" s="86">
        <f>COUNTIF(F6:F125,"x")</f>
        <v>0</v>
      </c>
      <c r="G3" s="86">
        <f>COUNTIF(G6:G125,"x")</f>
        <v>0</v>
      </c>
      <c r="H3" s="86">
        <f>COUNTIF(H6:H125,"x")</f>
        <v>0</v>
      </c>
      <c r="I3" s="86">
        <f>COUNTA(I6:I125)</f>
        <v>0</v>
      </c>
      <c r="J3" s="86">
        <f ca="1">COUNTIF(J6:J125,"Wahr")</f>
        <v>0</v>
      </c>
      <c r="K3" s="86">
        <f ca="1">COUNTIF(K6:K125,"Wahr")</f>
        <v>0</v>
      </c>
      <c r="L3" s="86">
        <f ca="1">COUNTIF(L6:L125,"Wahr")</f>
        <v>0</v>
      </c>
      <c r="M3" s="86">
        <f>COUNTIF(M6:M125,"Ja")</f>
        <v>0</v>
      </c>
      <c r="V3" s="113" t="str">
        <f ca="1">IF(J2="Ja","Endergebnis","Zwischenergebnis")</f>
        <v>Zwischenergebnis</v>
      </c>
      <c r="W3" s="65"/>
      <c r="X3" s="167">
        <f>COUNTA(C6:C125)</f>
        <v>0</v>
      </c>
      <c r="Y3" s="167">
        <f>MAX(AG6:AG125)</f>
        <v>10</v>
      </c>
      <c r="Z3" s="167">
        <f>MAX(B6:B125)</f>
        <v>10</v>
      </c>
      <c r="AA3" s="167">
        <v>120</v>
      </c>
      <c r="AB3" s="167"/>
      <c r="AC3" s="167"/>
      <c r="AD3" s="167"/>
      <c r="AE3" s="167"/>
      <c r="AF3" s="167"/>
      <c r="AG3" s="167"/>
    </row>
    <row r="4" spans="1:38" ht="15.75" x14ac:dyDescent="0.25">
      <c r="B4" s="336" t="s">
        <v>89</v>
      </c>
      <c r="C4" s="334" t="s">
        <v>67</v>
      </c>
      <c r="D4" s="340" t="s">
        <v>82</v>
      </c>
      <c r="E4" s="342" t="s">
        <v>83</v>
      </c>
      <c r="F4" s="344" t="s">
        <v>171</v>
      </c>
      <c r="G4" s="345" t="s">
        <v>69</v>
      </c>
      <c r="H4" s="172" t="s">
        <v>84</v>
      </c>
      <c r="I4" s="347" t="s">
        <v>185</v>
      </c>
      <c r="J4" s="338" t="s">
        <v>88</v>
      </c>
      <c r="K4" s="336" t="s">
        <v>105</v>
      </c>
      <c r="L4" s="336" t="s">
        <v>106</v>
      </c>
      <c r="M4" s="336" t="s">
        <v>108</v>
      </c>
      <c r="N4" s="332" t="s">
        <v>70</v>
      </c>
      <c r="O4" s="60" t="s">
        <v>71</v>
      </c>
      <c r="P4" s="60" t="s">
        <v>72</v>
      </c>
      <c r="Q4" s="60" t="s">
        <v>73</v>
      </c>
      <c r="R4" s="60" t="s">
        <v>74</v>
      </c>
      <c r="S4" s="60" t="s">
        <v>75</v>
      </c>
      <c r="T4" s="60" t="s">
        <v>76</v>
      </c>
      <c r="U4" s="60" t="s">
        <v>120</v>
      </c>
      <c r="V4" s="332" t="s">
        <v>90</v>
      </c>
    </row>
    <row r="5" spans="1:38" ht="24.75" customHeight="1" x14ac:dyDescent="0.2">
      <c r="B5" s="337"/>
      <c r="C5" s="335"/>
      <c r="D5" s="341"/>
      <c r="E5" s="343"/>
      <c r="F5" s="341"/>
      <c r="G5" s="346"/>
      <c r="H5" s="173" t="s">
        <v>85</v>
      </c>
      <c r="I5" s="348"/>
      <c r="J5" s="339"/>
      <c r="K5" s="337"/>
      <c r="L5" s="337"/>
      <c r="M5" s="337"/>
      <c r="N5" s="333"/>
      <c r="O5" s="79" t="s">
        <v>27</v>
      </c>
      <c r="P5" s="67" t="s">
        <v>78</v>
      </c>
      <c r="Q5" s="68" t="s">
        <v>79</v>
      </c>
      <c r="R5" s="67" t="s">
        <v>80</v>
      </c>
      <c r="S5" s="67" t="s">
        <v>81</v>
      </c>
      <c r="T5" s="67" t="s">
        <v>95</v>
      </c>
      <c r="U5" s="67" t="s">
        <v>121</v>
      </c>
      <c r="V5" s="333"/>
      <c r="X5" s="168" t="s">
        <v>117</v>
      </c>
      <c r="Y5" s="168" t="s">
        <v>222</v>
      </c>
      <c r="Z5" s="169" t="s">
        <v>122</v>
      </c>
      <c r="AA5" s="166" t="s">
        <v>124</v>
      </c>
      <c r="AB5" s="165" t="s">
        <v>123</v>
      </c>
      <c r="AC5" s="164" t="s">
        <v>124</v>
      </c>
      <c r="AD5" s="166" t="s">
        <v>125</v>
      </c>
      <c r="AE5" s="164" t="s">
        <v>126</v>
      </c>
      <c r="AF5" s="166" t="s">
        <v>127</v>
      </c>
      <c r="AG5" s="164" t="s">
        <v>179</v>
      </c>
      <c r="AH5" s="164" t="s">
        <v>184</v>
      </c>
      <c r="AI5" s="164" t="s">
        <v>189</v>
      </c>
      <c r="AJ5" s="164" t="s">
        <v>188</v>
      </c>
      <c r="AK5" s="168" t="s">
        <v>118</v>
      </c>
    </row>
    <row r="6" spans="1:38" s="65" customFormat="1" ht="18" customHeight="1" x14ac:dyDescent="0.2">
      <c r="A6" s="61" t="str">
        <f ca="1">HYPERLINK("["&amp;MID(CELL("Dateiname"), SEARCH("[", CELL("Dateiname"))+1, SEARCH("]", CELL("Dateiname"))- SEARCH("[", CELL("Dateiname")) -1)&amp;"]'"&amp;B6&amp;"'!B1","►")</f>
        <v>►</v>
      </c>
      <c r="B6" s="62">
        <v>1</v>
      </c>
      <c r="C6" s="70"/>
      <c r="D6" s="71"/>
      <c r="E6" s="69"/>
      <c r="F6" s="71"/>
      <c r="G6" s="63"/>
      <c r="H6" s="69"/>
      <c r="I6" s="174"/>
      <c r="J6" s="72" t="str">
        <f t="shared" ref="J6:J15" ca="1" si="0">IF($C6="","",INDIRECT(B6&amp;"!$B$48"))</f>
        <v/>
      </c>
      <c r="K6" s="110" t="str">
        <f t="shared" ref="K6:K15" ca="1" si="1">IF($C6="","",INDIRECT(B6&amp;"!$L$27"))</f>
        <v/>
      </c>
      <c r="L6" s="110" t="str">
        <f t="shared" ref="L6:L15" ca="1" si="2">IF($C6="","",INDIRECT(B6&amp;"!$L$38"))</f>
        <v/>
      </c>
      <c r="M6" s="110" t="str">
        <f t="shared" ref="M6:M15" si="3">IF($C6="","",IF(OR(COUNTIF(D6:E6,"x")&lt;&gt;1,COUNTIF(F6:H6,"x")&lt;&gt;1,AF6="Ja",ISBLANK(I6),AH6="Nein",AJ6="Nein"),"Ja","Nein"))</f>
        <v/>
      </c>
      <c r="N6" s="64" t="str">
        <f t="shared" ref="N6:N15" ca="1" si="4">IF($C6="","",INDIRECT(B6&amp;"!$i$48"))</f>
        <v/>
      </c>
      <c r="O6" s="64" t="str">
        <f t="shared" ref="O6:O15" ca="1" si="5">IF($C6="","",INDIRECT(B6&amp;"!$i$20"))</f>
        <v/>
      </c>
      <c r="P6" s="64" t="str">
        <f t="shared" ref="P6:P15" ca="1" si="6">IF($C6="","",INDIRECT(B6&amp;"!$i$29"))</f>
        <v/>
      </c>
      <c r="Q6" s="64" t="str">
        <f t="shared" ref="Q6:Q15" ca="1" si="7">IF($C6="","",1000-INDIRECT(B6&amp;"!$i$32"))</f>
        <v/>
      </c>
      <c r="R6" s="64" t="str">
        <f t="shared" ref="R6:R15" ca="1" si="8">IF($C6="","",INDIRECT(B6&amp;"!$i$46"))</f>
        <v/>
      </c>
      <c r="S6" s="64" t="str">
        <f t="shared" ref="S6:S15" ca="1" si="9">IF($C6="","",INDIRECT(B6&amp;"!$i$43"))</f>
        <v/>
      </c>
      <c r="T6" s="64" t="str">
        <f t="shared" ref="T6:T15" ca="1" si="10">IF($C6="","",INDIRECT(B6&amp;"!$i$31"))</f>
        <v/>
      </c>
      <c r="U6" s="138" t="str">
        <f t="shared" ref="U6:U15" ca="1" si="11">IF($C6="","",IF($AD6="Ja",INDIRECT(B6&amp;"!$G$48"),""))</f>
        <v/>
      </c>
      <c r="V6" s="111" t="str">
        <f ca="1">IF(AND($C6&lt;&gt;"",J6=TRUE),VLOOKUP(B6,'Gesamt-Sieger'!$C$3:$O$122,13,FALSE),"")</f>
        <v/>
      </c>
      <c r="X6" s="170" t="str">
        <f t="shared" ref="X6:X15" si="12">IF($C6="","",CONCATENATE(IF(D6="x","G","S"),IF(F6="x","J",IF(G6="x","M",IF(I6="A+B-Teil","A",IF(I6="Nur A-Teil","Aa","Ab"))))))</f>
        <v/>
      </c>
      <c r="Y6" s="170" t="str">
        <f t="shared" ref="Y6:Y15" si="13">IF($C6="","",IF(M6="Nein",CONCATENATE(IF(D6="x","Gruppe","Staffel")," ",IF(F6="x","Jungen",IF(G6="x","Mädchen",IF(I6="A+B-Teil","AK",IF(I6="Nur A-Teil","AK-nurA","AK-nurB"))))),"Datenfehler"))</f>
        <v/>
      </c>
      <c r="Z6" s="171" t="str">
        <f t="shared" ref="Z6:Z15" si="14">IF($C6="","",CONCATENATE(X6,"/",ROUND(N6,1),"/",P6,"/",Q6,"/",R6,"/",S6,"/",T6))</f>
        <v/>
      </c>
      <c r="AA6" s="167" t="str">
        <f t="shared" ref="AA6:AA15" si="15">IF($C6="","",IF(J6,COUNTIF($Z$6:$Z$125,Z6),0))</f>
        <v/>
      </c>
      <c r="AB6" s="171" t="str">
        <f t="shared" ref="AB6:AB15" si="16">IF($C6="","",CONCATENATE(Z6,"//",U6))</f>
        <v/>
      </c>
      <c r="AC6" s="170" t="str">
        <f t="shared" ref="AC6:AC15" si="17">IF($C6="","",IF(J6,COUNTIF($AB$6:$AB$125,AB6),0))</f>
        <v/>
      </c>
      <c r="AD6" s="167" t="str">
        <f t="shared" ref="AD6:AD15" si="18">IF($C6="","",IF(AA6&gt;1,"Ja","Nein"))</f>
        <v/>
      </c>
      <c r="AE6" s="167" t="str">
        <f t="shared" ref="AE6:AE15" si="19">IF($C6="","",IF(OR(AC6&gt;1,U6=0),"Nein","Ja"))</f>
        <v/>
      </c>
      <c r="AF6" s="167" t="str">
        <f t="shared" ref="AF6:AF15" si="20">IF($C6="","",IF(AND(AD6="Ja",AE6="Nein"),"Ja","Nein"))</f>
        <v/>
      </c>
      <c r="AG6" s="170">
        <f t="shared" ref="AG6:AG15" si="21">IF(C6&lt;&gt;"",B6,10)</f>
        <v>10</v>
      </c>
      <c r="AH6" s="167" t="str">
        <f t="shared" ref="AH6:AH15" si="22">IF($C6="","",IF(OR(H6="x",AND(COUNTIF(F6:G6,"x")=1,I6="A+B-Teil")),"Ja","Nein"))</f>
        <v/>
      </c>
      <c r="AI6" s="167" t="str">
        <f t="shared" ref="AI6:AI15" si="23">IF($C6="","",IF(I6="A+B-Teil",0,IF(I6="Nur A-Teil",1,2)))</f>
        <v/>
      </c>
      <c r="AJ6" s="167" t="str">
        <f t="shared" ref="AJ6:AJ15" ca="1" si="24">IF($C6="","",IF(INDIRECT(B6&amp;"!$l$1")=AI6,"Ja","Nein"))</f>
        <v/>
      </c>
      <c r="AK6" s="266" t="str">
        <f t="shared" ref="AK6:AK15" si="25">IF($C6="","",IF(M6="Nein",CONCATENATE(IF(D6="x","Gruppe","Staffel")," ",IF(F6="x","Jungen",IF(G6="x","Mädchen",IF(I6="A+B-Teil","Außer Konkurrenz",IF(I6="Nur A-Teil","Außer Konkurrenz - nur A-Teil","Außer Konkurrenz - nur B-Teil"))))),"Datenfehler"))</f>
        <v/>
      </c>
      <c r="AL6" s="170"/>
    </row>
    <row r="7" spans="1:38" s="65" customFormat="1" ht="18" customHeight="1" x14ac:dyDescent="0.2">
      <c r="A7" s="61" t="str">
        <f t="shared" ref="A7:A10" ca="1" si="26">HYPERLINK("["&amp;MID(CELL("Dateiname"), SEARCH("[", CELL("Dateiname"))+1, SEARCH("]", CELL("Dateiname"))- SEARCH("[", CELL("Dateiname")) -1)&amp;"]'"&amp;B7&amp;"'!B1","►")</f>
        <v>►</v>
      </c>
      <c r="B7" s="62">
        <v>2</v>
      </c>
      <c r="C7" s="70"/>
      <c r="D7" s="71"/>
      <c r="E7" s="69"/>
      <c r="F7" s="71"/>
      <c r="G7" s="63"/>
      <c r="H7" s="69"/>
      <c r="I7" s="174"/>
      <c r="J7" s="72" t="str">
        <f t="shared" ca="1" si="0"/>
        <v/>
      </c>
      <c r="K7" s="110" t="str">
        <f t="shared" ca="1" si="1"/>
        <v/>
      </c>
      <c r="L7" s="110" t="str">
        <f t="shared" ca="1" si="2"/>
        <v/>
      </c>
      <c r="M7" s="110" t="str">
        <f t="shared" si="3"/>
        <v/>
      </c>
      <c r="N7" s="64" t="str">
        <f t="shared" ca="1" si="4"/>
        <v/>
      </c>
      <c r="O7" s="64" t="str">
        <f t="shared" ca="1" si="5"/>
        <v/>
      </c>
      <c r="P7" s="64" t="str">
        <f t="shared" ca="1" si="6"/>
        <v/>
      </c>
      <c r="Q7" s="64" t="str">
        <f t="shared" ca="1" si="7"/>
        <v/>
      </c>
      <c r="R7" s="64" t="str">
        <f t="shared" ca="1" si="8"/>
        <v/>
      </c>
      <c r="S7" s="64" t="str">
        <f t="shared" ca="1" si="9"/>
        <v/>
      </c>
      <c r="T7" s="64" t="str">
        <f t="shared" ca="1" si="10"/>
        <v/>
      </c>
      <c r="U7" s="138" t="str">
        <f t="shared" ca="1" si="11"/>
        <v/>
      </c>
      <c r="V7" s="111" t="str">
        <f ca="1">IF(AND($C7&lt;&gt;"",J7=TRUE),VLOOKUP(B7,'Gesamt-Sieger'!$C$3:$O$122,13,FALSE),"")</f>
        <v/>
      </c>
      <c r="X7" s="170" t="str">
        <f t="shared" si="12"/>
        <v/>
      </c>
      <c r="Y7" s="170" t="str">
        <f t="shared" si="13"/>
        <v/>
      </c>
      <c r="Z7" s="171" t="str">
        <f t="shared" si="14"/>
        <v/>
      </c>
      <c r="AA7" s="167" t="str">
        <f t="shared" si="15"/>
        <v/>
      </c>
      <c r="AB7" s="171" t="str">
        <f t="shared" si="16"/>
        <v/>
      </c>
      <c r="AC7" s="170" t="str">
        <f t="shared" si="17"/>
        <v/>
      </c>
      <c r="AD7" s="167" t="str">
        <f t="shared" si="18"/>
        <v/>
      </c>
      <c r="AE7" s="167" t="str">
        <f t="shared" si="19"/>
        <v/>
      </c>
      <c r="AF7" s="167" t="str">
        <f t="shared" si="20"/>
        <v/>
      </c>
      <c r="AG7" s="170">
        <f t="shared" si="21"/>
        <v>10</v>
      </c>
      <c r="AH7" s="167" t="str">
        <f t="shared" si="22"/>
        <v/>
      </c>
      <c r="AI7" s="167" t="str">
        <f t="shared" si="23"/>
        <v/>
      </c>
      <c r="AJ7" s="167" t="str">
        <f t="shared" ca="1" si="24"/>
        <v/>
      </c>
      <c r="AK7" s="266" t="str">
        <f t="shared" si="25"/>
        <v/>
      </c>
      <c r="AL7" s="170"/>
    </row>
    <row r="8" spans="1:38" s="65" customFormat="1" ht="18" customHeight="1" x14ac:dyDescent="0.2">
      <c r="A8" s="61" t="str">
        <f t="shared" ca="1" si="26"/>
        <v>►</v>
      </c>
      <c r="B8" s="62">
        <v>3</v>
      </c>
      <c r="C8" s="70"/>
      <c r="D8" s="71"/>
      <c r="E8" s="69"/>
      <c r="F8" s="71"/>
      <c r="G8" s="63"/>
      <c r="H8" s="69"/>
      <c r="I8" s="174"/>
      <c r="J8" s="72" t="str">
        <f t="shared" ca="1" si="0"/>
        <v/>
      </c>
      <c r="K8" s="110" t="str">
        <f t="shared" ca="1" si="1"/>
        <v/>
      </c>
      <c r="L8" s="110" t="str">
        <f t="shared" ca="1" si="2"/>
        <v/>
      </c>
      <c r="M8" s="110" t="str">
        <f t="shared" si="3"/>
        <v/>
      </c>
      <c r="N8" s="64" t="str">
        <f t="shared" ca="1" si="4"/>
        <v/>
      </c>
      <c r="O8" s="64" t="str">
        <f t="shared" ca="1" si="5"/>
        <v/>
      </c>
      <c r="P8" s="64" t="str">
        <f t="shared" ca="1" si="6"/>
        <v/>
      </c>
      <c r="Q8" s="64" t="str">
        <f t="shared" ca="1" si="7"/>
        <v/>
      </c>
      <c r="R8" s="64" t="str">
        <f t="shared" ca="1" si="8"/>
        <v/>
      </c>
      <c r="S8" s="64" t="str">
        <f t="shared" ca="1" si="9"/>
        <v/>
      </c>
      <c r="T8" s="64" t="str">
        <f t="shared" ca="1" si="10"/>
        <v/>
      </c>
      <c r="U8" s="138" t="str">
        <f t="shared" ca="1" si="11"/>
        <v/>
      </c>
      <c r="V8" s="111" t="str">
        <f ca="1">IF(AND($C8&lt;&gt;"",J8=TRUE),VLOOKUP(B8,'Gesamt-Sieger'!$C$3:$O$122,13,FALSE),"")</f>
        <v/>
      </c>
      <c r="X8" s="170" t="str">
        <f t="shared" si="12"/>
        <v/>
      </c>
      <c r="Y8" s="170" t="str">
        <f t="shared" si="13"/>
        <v/>
      </c>
      <c r="Z8" s="171" t="str">
        <f t="shared" si="14"/>
        <v/>
      </c>
      <c r="AA8" s="167" t="str">
        <f t="shared" si="15"/>
        <v/>
      </c>
      <c r="AB8" s="171" t="str">
        <f t="shared" si="16"/>
        <v/>
      </c>
      <c r="AC8" s="170" t="str">
        <f t="shared" si="17"/>
        <v/>
      </c>
      <c r="AD8" s="167" t="str">
        <f t="shared" si="18"/>
        <v/>
      </c>
      <c r="AE8" s="167" t="str">
        <f t="shared" si="19"/>
        <v/>
      </c>
      <c r="AF8" s="167" t="str">
        <f t="shared" si="20"/>
        <v/>
      </c>
      <c r="AG8" s="170">
        <f t="shared" si="21"/>
        <v>10</v>
      </c>
      <c r="AH8" s="167" t="str">
        <f t="shared" si="22"/>
        <v/>
      </c>
      <c r="AI8" s="167" t="str">
        <f t="shared" si="23"/>
        <v/>
      </c>
      <c r="AJ8" s="167" t="str">
        <f t="shared" ca="1" si="24"/>
        <v/>
      </c>
      <c r="AK8" s="266" t="str">
        <f t="shared" si="25"/>
        <v/>
      </c>
      <c r="AL8" s="170"/>
    </row>
    <row r="9" spans="1:38" s="65" customFormat="1" ht="18" customHeight="1" x14ac:dyDescent="0.2">
      <c r="A9" s="61" t="str">
        <f t="shared" ca="1" si="26"/>
        <v>►</v>
      </c>
      <c r="B9" s="62">
        <v>4</v>
      </c>
      <c r="C9" s="70"/>
      <c r="D9" s="71"/>
      <c r="E9" s="69"/>
      <c r="F9" s="71"/>
      <c r="G9" s="63"/>
      <c r="H9" s="69"/>
      <c r="I9" s="174"/>
      <c r="J9" s="72" t="str">
        <f t="shared" ca="1" si="0"/>
        <v/>
      </c>
      <c r="K9" s="110" t="str">
        <f t="shared" ca="1" si="1"/>
        <v/>
      </c>
      <c r="L9" s="110" t="str">
        <f t="shared" ca="1" si="2"/>
        <v/>
      </c>
      <c r="M9" s="110" t="str">
        <f t="shared" si="3"/>
        <v/>
      </c>
      <c r="N9" s="64" t="str">
        <f t="shared" ca="1" si="4"/>
        <v/>
      </c>
      <c r="O9" s="64" t="str">
        <f t="shared" ca="1" si="5"/>
        <v/>
      </c>
      <c r="P9" s="64" t="str">
        <f t="shared" ca="1" si="6"/>
        <v/>
      </c>
      <c r="Q9" s="64" t="str">
        <f t="shared" ca="1" si="7"/>
        <v/>
      </c>
      <c r="R9" s="64" t="str">
        <f t="shared" ca="1" si="8"/>
        <v/>
      </c>
      <c r="S9" s="64" t="str">
        <f t="shared" ca="1" si="9"/>
        <v/>
      </c>
      <c r="T9" s="64" t="str">
        <f t="shared" ca="1" si="10"/>
        <v/>
      </c>
      <c r="U9" s="138" t="str">
        <f t="shared" ca="1" si="11"/>
        <v/>
      </c>
      <c r="V9" s="111" t="str">
        <f ca="1">IF(AND($C9&lt;&gt;"",J9=TRUE),VLOOKUP(B9,'Gesamt-Sieger'!$C$3:$O$122,13,FALSE),"")</f>
        <v/>
      </c>
      <c r="X9" s="170" t="str">
        <f t="shared" si="12"/>
        <v/>
      </c>
      <c r="Y9" s="170" t="str">
        <f t="shared" si="13"/>
        <v/>
      </c>
      <c r="Z9" s="171" t="str">
        <f t="shared" si="14"/>
        <v/>
      </c>
      <c r="AA9" s="167" t="str">
        <f t="shared" si="15"/>
        <v/>
      </c>
      <c r="AB9" s="171" t="str">
        <f t="shared" si="16"/>
        <v/>
      </c>
      <c r="AC9" s="170" t="str">
        <f t="shared" si="17"/>
        <v/>
      </c>
      <c r="AD9" s="167" t="str">
        <f t="shared" si="18"/>
        <v/>
      </c>
      <c r="AE9" s="167" t="str">
        <f t="shared" si="19"/>
        <v/>
      </c>
      <c r="AF9" s="167" t="str">
        <f t="shared" si="20"/>
        <v/>
      </c>
      <c r="AG9" s="170">
        <f t="shared" si="21"/>
        <v>10</v>
      </c>
      <c r="AH9" s="167" t="str">
        <f t="shared" si="22"/>
        <v/>
      </c>
      <c r="AI9" s="167" t="str">
        <f t="shared" si="23"/>
        <v/>
      </c>
      <c r="AJ9" s="167" t="str">
        <f t="shared" ca="1" si="24"/>
        <v/>
      </c>
      <c r="AK9" s="266" t="str">
        <f t="shared" si="25"/>
        <v/>
      </c>
      <c r="AL9" s="170"/>
    </row>
    <row r="10" spans="1:38" s="65" customFormat="1" ht="18" customHeight="1" x14ac:dyDescent="0.2">
      <c r="A10" s="61" t="str">
        <f t="shared" ca="1" si="26"/>
        <v>►</v>
      </c>
      <c r="B10" s="62">
        <v>5</v>
      </c>
      <c r="C10" s="70"/>
      <c r="D10" s="71"/>
      <c r="E10" s="69"/>
      <c r="F10" s="71"/>
      <c r="G10" s="63"/>
      <c r="H10" s="69"/>
      <c r="I10" s="174"/>
      <c r="J10" s="72" t="str">
        <f t="shared" ca="1" si="0"/>
        <v/>
      </c>
      <c r="K10" s="110" t="str">
        <f t="shared" ca="1" si="1"/>
        <v/>
      </c>
      <c r="L10" s="110" t="str">
        <f t="shared" ca="1" si="2"/>
        <v/>
      </c>
      <c r="M10" s="110" t="str">
        <f t="shared" si="3"/>
        <v/>
      </c>
      <c r="N10" s="64" t="str">
        <f t="shared" ca="1" si="4"/>
        <v/>
      </c>
      <c r="O10" s="64" t="str">
        <f t="shared" ca="1" si="5"/>
        <v/>
      </c>
      <c r="P10" s="64" t="str">
        <f t="shared" ca="1" si="6"/>
        <v/>
      </c>
      <c r="Q10" s="64" t="str">
        <f t="shared" ca="1" si="7"/>
        <v/>
      </c>
      <c r="R10" s="64" t="str">
        <f t="shared" ca="1" si="8"/>
        <v/>
      </c>
      <c r="S10" s="64" t="str">
        <f t="shared" ca="1" si="9"/>
        <v/>
      </c>
      <c r="T10" s="64" t="str">
        <f t="shared" ca="1" si="10"/>
        <v/>
      </c>
      <c r="U10" s="138" t="str">
        <f t="shared" ca="1" si="11"/>
        <v/>
      </c>
      <c r="V10" s="111" t="str">
        <f ca="1">IF(AND($C10&lt;&gt;"",J10=TRUE),VLOOKUP(B10,'Gesamt-Sieger'!$C$3:$O$122,13,FALSE),"")</f>
        <v/>
      </c>
      <c r="X10" s="170" t="str">
        <f t="shared" si="12"/>
        <v/>
      </c>
      <c r="Y10" s="170" t="str">
        <f t="shared" si="13"/>
        <v/>
      </c>
      <c r="Z10" s="171" t="str">
        <f t="shared" si="14"/>
        <v/>
      </c>
      <c r="AA10" s="167" t="str">
        <f t="shared" si="15"/>
        <v/>
      </c>
      <c r="AB10" s="171" t="str">
        <f t="shared" si="16"/>
        <v/>
      </c>
      <c r="AC10" s="170" t="str">
        <f t="shared" si="17"/>
        <v/>
      </c>
      <c r="AD10" s="167" t="str">
        <f t="shared" si="18"/>
        <v/>
      </c>
      <c r="AE10" s="167" t="str">
        <f t="shared" si="19"/>
        <v/>
      </c>
      <c r="AF10" s="167" t="str">
        <f t="shared" si="20"/>
        <v/>
      </c>
      <c r="AG10" s="170">
        <f t="shared" si="21"/>
        <v>10</v>
      </c>
      <c r="AH10" s="167" t="str">
        <f t="shared" si="22"/>
        <v/>
      </c>
      <c r="AI10" s="167" t="str">
        <f t="shared" si="23"/>
        <v/>
      </c>
      <c r="AJ10" s="167" t="str">
        <f t="shared" ca="1" si="24"/>
        <v/>
      </c>
      <c r="AK10" s="266" t="str">
        <f t="shared" si="25"/>
        <v/>
      </c>
      <c r="AL10" s="170"/>
    </row>
    <row r="11" spans="1:38" s="65" customFormat="1" ht="18" customHeight="1" x14ac:dyDescent="0.2">
      <c r="A11" s="61" t="str">
        <f t="shared" ref="A11" ca="1" si="27">HYPERLINK("["&amp;MID(CELL("Dateiname"), SEARCH("[", CELL("Dateiname"))+1, SEARCH("]", CELL("Dateiname"))- SEARCH("[", CELL("Dateiname")) -1)&amp;"]'"&amp;B11&amp;"'!B1","►")</f>
        <v>►</v>
      </c>
      <c r="B11" s="62">
        <v>6</v>
      </c>
      <c r="C11" s="70"/>
      <c r="D11" s="71"/>
      <c r="E11" s="69"/>
      <c r="F11" s="71"/>
      <c r="G11" s="63"/>
      <c r="H11" s="69"/>
      <c r="I11" s="174"/>
      <c r="J11" s="72" t="str">
        <f t="shared" ca="1" si="0"/>
        <v/>
      </c>
      <c r="K11" s="110" t="str">
        <f t="shared" ca="1" si="1"/>
        <v/>
      </c>
      <c r="L11" s="110" t="str">
        <f t="shared" ca="1" si="2"/>
        <v/>
      </c>
      <c r="M11" s="110" t="str">
        <f t="shared" si="3"/>
        <v/>
      </c>
      <c r="N11" s="64" t="str">
        <f t="shared" ca="1" si="4"/>
        <v/>
      </c>
      <c r="O11" s="64" t="str">
        <f t="shared" ca="1" si="5"/>
        <v/>
      </c>
      <c r="P11" s="64" t="str">
        <f t="shared" ca="1" si="6"/>
        <v/>
      </c>
      <c r="Q11" s="64" t="str">
        <f t="shared" ca="1" si="7"/>
        <v/>
      </c>
      <c r="R11" s="64" t="str">
        <f t="shared" ca="1" si="8"/>
        <v/>
      </c>
      <c r="S11" s="64" t="str">
        <f t="shared" ca="1" si="9"/>
        <v/>
      </c>
      <c r="T11" s="64" t="str">
        <f t="shared" ca="1" si="10"/>
        <v/>
      </c>
      <c r="U11" s="138" t="str">
        <f t="shared" ca="1" si="11"/>
        <v/>
      </c>
      <c r="V11" s="111" t="str">
        <f ca="1">IF(AND($C11&lt;&gt;"",J11=TRUE),VLOOKUP(B11,'Gesamt-Sieger'!$C$3:$O$122,13,FALSE),"")</f>
        <v/>
      </c>
      <c r="X11" s="170" t="str">
        <f t="shared" si="12"/>
        <v/>
      </c>
      <c r="Y11" s="170" t="str">
        <f t="shared" si="13"/>
        <v/>
      </c>
      <c r="Z11" s="171" t="str">
        <f t="shared" si="14"/>
        <v/>
      </c>
      <c r="AA11" s="167" t="str">
        <f t="shared" si="15"/>
        <v/>
      </c>
      <c r="AB11" s="171" t="str">
        <f t="shared" si="16"/>
        <v/>
      </c>
      <c r="AC11" s="170" t="str">
        <f t="shared" si="17"/>
        <v/>
      </c>
      <c r="AD11" s="167" t="str">
        <f t="shared" si="18"/>
        <v/>
      </c>
      <c r="AE11" s="167" t="str">
        <f t="shared" si="19"/>
        <v/>
      </c>
      <c r="AF11" s="167" t="str">
        <f t="shared" si="20"/>
        <v/>
      </c>
      <c r="AG11" s="170">
        <f t="shared" si="21"/>
        <v>10</v>
      </c>
      <c r="AH11" s="167" t="str">
        <f t="shared" si="22"/>
        <v/>
      </c>
      <c r="AI11" s="167" t="str">
        <f t="shared" si="23"/>
        <v/>
      </c>
      <c r="AJ11" s="167" t="str">
        <f t="shared" ca="1" si="24"/>
        <v/>
      </c>
      <c r="AK11" s="266" t="str">
        <f t="shared" si="25"/>
        <v/>
      </c>
      <c r="AL11" s="170"/>
    </row>
    <row r="12" spans="1:38" s="65" customFormat="1" ht="18" customHeight="1" x14ac:dyDescent="0.2">
      <c r="A12" s="61" t="str">
        <f t="shared" ref="A12" ca="1" si="28">HYPERLINK("["&amp;MID(CELL("Dateiname"), SEARCH("[", CELL("Dateiname"))+1, SEARCH("]", CELL("Dateiname"))- SEARCH("[", CELL("Dateiname")) -1)&amp;"]'"&amp;B12&amp;"'!B1","►")</f>
        <v>►</v>
      </c>
      <c r="B12" s="62">
        <v>7</v>
      </c>
      <c r="C12" s="70"/>
      <c r="D12" s="71"/>
      <c r="E12" s="69"/>
      <c r="F12" s="71"/>
      <c r="G12" s="63"/>
      <c r="H12" s="69"/>
      <c r="I12" s="174"/>
      <c r="J12" s="72" t="str">
        <f t="shared" ca="1" si="0"/>
        <v/>
      </c>
      <c r="K12" s="110" t="str">
        <f t="shared" ca="1" si="1"/>
        <v/>
      </c>
      <c r="L12" s="110" t="str">
        <f t="shared" ca="1" si="2"/>
        <v/>
      </c>
      <c r="M12" s="110" t="str">
        <f t="shared" si="3"/>
        <v/>
      </c>
      <c r="N12" s="64" t="str">
        <f t="shared" ca="1" si="4"/>
        <v/>
      </c>
      <c r="O12" s="64" t="str">
        <f t="shared" ca="1" si="5"/>
        <v/>
      </c>
      <c r="P12" s="64" t="str">
        <f t="shared" ca="1" si="6"/>
        <v/>
      </c>
      <c r="Q12" s="64" t="str">
        <f t="shared" ca="1" si="7"/>
        <v/>
      </c>
      <c r="R12" s="64" t="str">
        <f t="shared" ca="1" si="8"/>
        <v/>
      </c>
      <c r="S12" s="64" t="str">
        <f t="shared" ca="1" si="9"/>
        <v/>
      </c>
      <c r="T12" s="64" t="str">
        <f t="shared" ca="1" si="10"/>
        <v/>
      </c>
      <c r="U12" s="138" t="str">
        <f t="shared" ca="1" si="11"/>
        <v/>
      </c>
      <c r="V12" s="111" t="str">
        <f ca="1">IF(AND($C12&lt;&gt;"",J12=TRUE),VLOOKUP(B12,'Gesamt-Sieger'!$C$3:$O$122,13,FALSE),"")</f>
        <v/>
      </c>
      <c r="X12" s="170" t="str">
        <f t="shared" si="12"/>
        <v/>
      </c>
      <c r="Y12" s="170" t="str">
        <f t="shared" si="13"/>
        <v/>
      </c>
      <c r="Z12" s="171" t="str">
        <f t="shared" si="14"/>
        <v/>
      </c>
      <c r="AA12" s="167" t="str">
        <f t="shared" si="15"/>
        <v/>
      </c>
      <c r="AB12" s="171" t="str">
        <f t="shared" si="16"/>
        <v/>
      </c>
      <c r="AC12" s="170" t="str">
        <f t="shared" si="17"/>
        <v/>
      </c>
      <c r="AD12" s="167" t="str">
        <f t="shared" si="18"/>
        <v/>
      </c>
      <c r="AE12" s="167" t="str">
        <f t="shared" si="19"/>
        <v/>
      </c>
      <c r="AF12" s="167" t="str">
        <f t="shared" si="20"/>
        <v/>
      </c>
      <c r="AG12" s="170">
        <f t="shared" si="21"/>
        <v>10</v>
      </c>
      <c r="AH12" s="167" t="str">
        <f t="shared" si="22"/>
        <v/>
      </c>
      <c r="AI12" s="167" t="str">
        <f t="shared" si="23"/>
        <v/>
      </c>
      <c r="AJ12" s="167" t="str">
        <f t="shared" ca="1" si="24"/>
        <v/>
      </c>
      <c r="AK12" s="266" t="str">
        <f t="shared" si="25"/>
        <v/>
      </c>
      <c r="AL12" s="170"/>
    </row>
    <row r="13" spans="1:38" s="65" customFormat="1" ht="18" customHeight="1" x14ac:dyDescent="0.2">
      <c r="A13" s="61" t="str">
        <f t="shared" ref="A13" ca="1" si="29">HYPERLINK("["&amp;MID(CELL("Dateiname"), SEARCH("[", CELL("Dateiname"))+1, SEARCH("]", CELL("Dateiname"))- SEARCH("[", CELL("Dateiname")) -1)&amp;"]'"&amp;B13&amp;"'!B1","►")</f>
        <v>►</v>
      </c>
      <c r="B13" s="62">
        <v>8</v>
      </c>
      <c r="C13" s="70"/>
      <c r="D13" s="71"/>
      <c r="E13" s="69"/>
      <c r="F13" s="71"/>
      <c r="G13" s="63"/>
      <c r="H13" s="69"/>
      <c r="I13" s="174"/>
      <c r="J13" s="72" t="str">
        <f t="shared" ca="1" si="0"/>
        <v/>
      </c>
      <c r="K13" s="110" t="str">
        <f t="shared" ca="1" si="1"/>
        <v/>
      </c>
      <c r="L13" s="110" t="str">
        <f t="shared" ca="1" si="2"/>
        <v/>
      </c>
      <c r="M13" s="110" t="str">
        <f t="shared" si="3"/>
        <v/>
      </c>
      <c r="N13" s="64" t="str">
        <f t="shared" ca="1" si="4"/>
        <v/>
      </c>
      <c r="O13" s="64" t="str">
        <f t="shared" ca="1" si="5"/>
        <v/>
      </c>
      <c r="P13" s="64" t="str">
        <f t="shared" ca="1" si="6"/>
        <v/>
      </c>
      <c r="Q13" s="64" t="str">
        <f t="shared" ca="1" si="7"/>
        <v/>
      </c>
      <c r="R13" s="64" t="str">
        <f t="shared" ca="1" si="8"/>
        <v/>
      </c>
      <c r="S13" s="64" t="str">
        <f t="shared" ca="1" si="9"/>
        <v/>
      </c>
      <c r="T13" s="64" t="str">
        <f t="shared" ca="1" si="10"/>
        <v/>
      </c>
      <c r="U13" s="138" t="str">
        <f t="shared" ca="1" si="11"/>
        <v/>
      </c>
      <c r="V13" s="111" t="str">
        <f ca="1">IF(AND($C13&lt;&gt;"",J13=TRUE),VLOOKUP(B13,'Gesamt-Sieger'!$C$3:$O$122,13,FALSE),"")</f>
        <v/>
      </c>
      <c r="X13" s="170" t="str">
        <f t="shared" si="12"/>
        <v/>
      </c>
      <c r="Y13" s="170" t="str">
        <f t="shared" si="13"/>
        <v/>
      </c>
      <c r="Z13" s="171" t="str">
        <f t="shared" si="14"/>
        <v/>
      </c>
      <c r="AA13" s="167" t="str">
        <f t="shared" si="15"/>
        <v/>
      </c>
      <c r="AB13" s="171" t="str">
        <f t="shared" si="16"/>
        <v/>
      </c>
      <c r="AC13" s="170" t="str">
        <f t="shared" si="17"/>
        <v/>
      </c>
      <c r="AD13" s="167" t="str">
        <f t="shared" si="18"/>
        <v/>
      </c>
      <c r="AE13" s="167" t="str">
        <f t="shared" si="19"/>
        <v/>
      </c>
      <c r="AF13" s="167" t="str">
        <f t="shared" si="20"/>
        <v/>
      </c>
      <c r="AG13" s="170">
        <f t="shared" si="21"/>
        <v>10</v>
      </c>
      <c r="AH13" s="167" t="str">
        <f t="shared" si="22"/>
        <v/>
      </c>
      <c r="AI13" s="167" t="str">
        <f t="shared" si="23"/>
        <v/>
      </c>
      <c r="AJ13" s="167" t="str">
        <f t="shared" ca="1" si="24"/>
        <v/>
      </c>
      <c r="AK13" s="266" t="str">
        <f t="shared" si="25"/>
        <v/>
      </c>
      <c r="AL13" s="170"/>
    </row>
    <row r="14" spans="1:38" s="65" customFormat="1" ht="18" customHeight="1" x14ac:dyDescent="0.2">
      <c r="A14" s="61" t="str">
        <f t="shared" ref="A14" ca="1" si="30">HYPERLINK("["&amp;MID(CELL("Dateiname"), SEARCH("[", CELL("Dateiname"))+1, SEARCH("]", CELL("Dateiname"))- SEARCH("[", CELL("Dateiname")) -1)&amp;"]'"&amp;B14&amp;"'!B1","►")</f>
        <v>►</v>
      </c>
      <c r="B14" s="62">
        <v>9</v>
      </c>
      <c r="C14" s="70"/>
      <c r="D14" s="71"/>
      <c r="E14" s="69"/>
      <c r="F14" s="71"/>
      <c r="G14" s="63"/>
      <c r="H14" s="69"/>
      <c r="I14" s="174"/>
      <c r="J14" s="72" t="str">
        <f t="shared" ca="1" si="0"/>
        <v/>
      </c>
      <c r="K14" s="110" t="str">
        <f t="shared" ca="1" si="1"/>
        <v/>
      </c>
      <c r="L14" s="110" t="str">
        <f t="shared" ca="1" si="2"/>
        <v/>
      </c>
      <c r="M14" s="110" t="str">
        <f t="shared" si="3"/>
        <v/>
      </c>
      <c r="N14" s="64" t="str">
        <f t="shared" ca="1" si="4"/>
        <v/>
      </c>
      <c r="O14" s="64" t="str">
        <f t="shared" ca="1" si="5"/>
        <v/>
      </c>
      <c r="P14" s="64" t="str">
        <f t="shared" ca="1" si="6"/>
        <v/>
      </c>
      <c r="Q14" s="64" t="str">
        <f t="shared" ca="1" si="7"/>
        <v/>
      </c>
      <c r="R14" s="64" t="str">
        <f t="shared" ca="1" si="8"/>
        <v/>
      </c>
      <c r="S14" s="64" t="str">
        <f t="shared" ca="1" si="9"/>
        <v/>
      </c>
      <c r="T14" s="64" t="str">
        <f t="shared" ca="1" si="10"/>
        <v/>
      </c>
      <c r="U14" s="138" t="str">
        <f t="shared" ca="1" si="11"/>
        <v/>
      </c>
      <c r="V14" s="111" t="str">
        <f ca="1">IF(AND($C14&lt;&gt;"",J14=TRUE),VLOOKUP(B14,'Gesamt-Sieger'!$C$3:$O$122,13,FALSE),"")</f>
        <v/>
      </c>
      <c r="X14" s="170" t="str">
        <f t="shared" si="12"/>
        <v/>
      </c>
      <c r="Y14" s="170" t="str">
        <f t="shared" si="13"/>
        <v/>
      </c>
      <c r="Z14" s="171" t="str">
        <f t="shared" si="14"/>
        <v/>
      </c>
      <c r="AA14" s="167" t="str">
        <f t="shared" si="15"/>
        <v/>
      </c>
      <c r="AB14" s="171" t="str">
        <f t="shared" si="16"/>
        <v/>
      </c>
      <c r="AC14" s="170" t="str">
        <f t="shared" si="17"/>
        <v/>
      </c>
      <c r="AD14" s="167" t="str">
        <f t="shared" si="18"/>
        <v/>
      </c>
      <c r="AE14" s="167" t="str">
        <f t="shared" si="19"/>
        <v/>
      </c>
      <c r="AF14" s="167" t="str">
        <f t="shared" si="20"/>
        <v/>
      </c>
      <c r="AG14" s="170">
        <f t="shared" si="21"/>
        <v>10</v>
      </c>
      <c r="AH14" s="167" t="str">
        <f t="shared" si="22"/>
        <v/>
      </c>
      <c r="AI14" s="167" t="str">
        <f t="shared" si="23"/>
        <v/>
      </c>
      <c r="AJ14" s="167" t="str">
        <f t="shared" ca="1" si="24"/>
        <v/>
      </c>
      <c r="AK14" s="266" t="str">
        <f t="shared" si="25"/>
        <v/>
      </c>
      <c r="AL14" s="170"/>
    </row>
    <row r="15" spans="1:38" s="65" customFormat="1" ht="18" customHeight="1" x14ac:dyDescent="0.2">
      <c r="A15" s="61" t="str">
        <f t="shared" ref="A15" ca="1" si="31">HYPERLINK("["&amp;MID(CELL("Dateiname"), SEARCH("[", CELL("Dateiname"))+1, SEARCH("]", CELL("Dateiname"))- SEARCH("[", CELL("Dateiname")) -1)&amp;"]'"&amp;B15&amp;"'!B1","►")</f>
        <v>►</v>
      </c>
      <c r="B15" s="62">
        <v>10</v>
      </c>
      <c r="C15" s="70"/>
      <c r="D15" s="71"/>
      <c r="E15" s="69"/>
      <c r="F15" s="71"/>
      <c r="G15" s="63"/>
      <c r="H15" s="69"/>
      <c r="I15" s="174"/>
      <c r="J15" s="72" t="str">
        <f t="shared" ca="1" si="0"/>
        <v/>
      </c>
      <c r="K15" s="110" t="str">
        <f t="shared" ca="1" si="1"/>
        <v/>
      </c>
      <c r="L15" s="110" t="str">
        <f t="shared" ca="1" si="2"/>
        <v/>
      </c>
      <c r="M15" s="110" t="str">
        <f t="shared" si="3"/>
        <v/>
      </c>
      <c r="N15" s="64" t="str">
        <f t="shared" ca="1" si="4"/>
        <v/>
      </c>
      <c r="O15" s="64" t="str">
        <f t="shared" ca="1" si="5"/>
        <v/>
      </c>
      <c r="P15" s="64" t="str">
        <f t="shared" ca="1" si="6"/>
        <v/>
      </c>
      <c r="Q15" s="64" t="str">
        <f t="shared" ca="1" si="7"/>
        <v/>
      </c>
      <c r="R15" s="64" t="str">
        <f t="shared" ca="1" si="8"/>
        <v/>
      </c>
      <c r="S15" s="64" t="str">
        <f t="shared" ca="1" si="9"/>
        <v/>
      </c>
      <c r="T15" s="64" t="str">
        <f t="shared" ca="1" si="10"/>
        <v/>
      </c>
      <c r="U15" s="138" t="str">
        <f t="shared" ca="1" si="11"/>
        <v/>
      </c>
      <c r="V15" s="111" t="str">
        <f ca="1">IF(AND($C15&lt;&gt;"",J15=TRUE),VLOOKUP(B15,'Gesamt-Sieger'!$C$3:$O$122,13,FALSE),"")</f>
        <v/>
      </c>
      <c r="X15" s="170" t="str">
        <f t="shared" si="12"/>
        <v/>
      </c>
      <c r="Y15" s="170" t="str">
        <f t="shared" si="13"/>
        <v/>
      </c>
      <c r="Z15" s="171" t="str">
        <f t="shared" si="14"/>
        <v/>
      </c>
      <c r="AA15" s="167" t="str">
        <f t="shared" si="15"/>
        <v/>
      </c>
      <c r="AB15" s="171" t="str">
        <f t="shared" si="16"/>
        <v/>
      </c>
      <c r="AC15" s="170" t="str">
        <f t="shared" si="17"/>
        <v/>
      </c>
      <c r="AD15" s="167" t="str">
        <f t="shared" si="18"/>
        <v/>
      </c>
      <c r="AE15" s="167" t="str">
        <f t="shared" si="19"/>
        <v/>
      </c>
      <c r="AF15" s="167" t="str">
        <f t="shared" si="20"/>
        <v/>
      </c>
      <c r="AG15" s="170">
        <f t="shared" si="21"/>
        <v>10</v>
      </c>
      <c r="AH15" s="167" t="str">
        <f t="shared" si="22"/>
        <v/>
      </c>
      <c r="AI15" s="167" t="str">
        <f t="shared" si="23"/>
        <v/>
      </c>
      <c r="AJ15" s="167" t="str">
        <f t="shared" ca="1" si="24"/>
        <v/>
      </c>
      <c r="AK15" s="266" t="str">
        <f t="shared" si="25"/>
        <v/>
      </c>
      <c r="AL15" s="170"/>
    </row>
  </sheetData>
  <sheetProtection password="C435" sheet="1" objects="1" scenarios="1"/>
  <dataConsolidate/>
  <mergeCells count="13">
    <mergeCell ref="V4:V5"/>
    <mergeCell ref="C4:C5"/>
    <mergeCell ref="B4:B5"/>
    <mergeCell ref="N4:N5"/>
    <mergeCell ref="J4:J5"/>
    <mergeCell ref="D4:D5"/>
    <mergeCell ref="E4:E5"/>
    <mergeCell ref="F4:F5"/>
    <mergeCell ref="G4:G5"/>
    <mergeCell ref="K4:K5"/>
    <mergeCell ref="L4:L5"/>
    <mergeCell ref="M4:M5"/>
    <mergeCell ref="I4:I5"/>
  </mergeCells>
  <conditionalFormatting sqref="O6:O10">
    <cfRule type="cellIs" dxfId="244" priority="17696" stopIfTrue="1" operator="notBetween">
      <formula>10</formula>
      <formula>18</formula>
    </cfRule>
  </conditionalFormatting>
  <conditionalFormatting sqref="J6:L10">
    <cfRule type="cellIs" dxfId="243" priority="17699" stopIfTrue="1" operator="equal">
      <formula>FALSE</formula>
    </cfRule>
  </conditionalFormatting>
  <conditionalFormatting sqref="G6:G10">
    <cfRule type="expression" dxfId="242" priority="17701" stopIfTrue="1">
      <formula>AND(NOT(ISBLANK(C6)),OR(AND(ISBLANK(F6),ISBLANK(G6),ISBLANK(H6)),AND(NOT(ISBLANK(F6)),NOT(ISBLANK(G6))),AND(NOT(ISBLANK(F6)),NOT(ISBLANK(H6))),AND(NOT(ISBLANK(G6)),NOT(ISBLANK(H6)))))</formula>
    </cfRule>
  </conditionalFormatting>
  <conditionalFormatting sqref="D6:D10">
    <cfRule type="expression" dxfId="241" priority="17705" stopIfTrue="1">
      <formula>AND(NOT(ISBLANK(C6)),OR(AND(ISBLANK(D6),ISBLANK(E6)),AND(NOT(ISBLANK(D6)),NOT(ISBLANK(E6)))))</formula>
    </cfRule>
  </conditionalFormatting>
  <conditionalFormatting sqref="F6:F10">
    <cfRule type="expression" dxfId="240" priority="17706" stopIfTrue="1">
      <formula>AND(NOT(ISBLANK(C6)),OR(AND(ISBLANK(F6),ISBLANK(G6),ISBLANK(H6)),AND(NOT(ISBLANK(F6)),NOT(ISBLANK(G6))),AND(NOT(ISBLANK(F6)),NOT(ISBLANK(H6))),AND(NOT(ISBLANK(G6)),NOT(ISBLANK(H6)))))</formula>
    </cfRule>
  </conditionalFormatting>
  <conditionalFormatting sqref="E6:E10">
    <cfRule type="expression" dxfId="239" priority="17692">
      <formula>AND(NOT(ISBLANK(C6)),OR(AND(ISBLANK(D6),ISBLANK(E6)),AND(NOT(ISBLANK(D6)),NOT(ISBLANK(E6)))))</formula>
    </cfRule>
  </conditionalFormatting>
  <conditionalFormatting sqref="H6:H10">
    <cfRule type="expression" dxfId="238" priority="17691">
      <formula>AND(NOT(ISBLANK(C6)),OR(AND(ISBLANK(F6),ISBLANK(G6),ISBLANK(H6)),AND(NOT(ISBLANK(F6)),NOT(ISBLANK(G6))),AND(NOT(ISBLANK(F6)),NOT(ISBLANK(H6))),AND(NOT(ISBLANK(G6)),NOT(ISBLANK(H6)))))</formula>
    </cfRule>
  </conditionalFormatting>
  <conditionalFormatting sqref="D3:E3">
    <cfRule type="expression" dxfId="237" priority="17690">
      <formula>$D$3+$E$3&lt;&gt;$X$3</formula>
    </cfRule>
  </conditionalFormatting>
  <conditionalFormatting sqref="J3">
    <cfRule type="expression" dxfId="236" priority="17686">
      <formula>$J$3=$X$3</formula>
    </cfRule>
    <cfRule type="expression" dxfId="235" priority="17687">
      <formula>$J$3&gt;0.5*$X$3</formula>
    </cfRule>
    <cfRule type="expression" dxfId="234" priority="17688">
      <formula>AND($J$3&gt;0,$J$3&lt;=0.5*$X$3)</formula>
    </cfRule>
  </conditionalFormatting>
  <conditionalFormatting sqref="J2">
    <cfRule type="expression" dxfId="233" priority="17678">
      <formula>AND($X$3&gt;0,$J$2="Nein")</formula>
    </cfRule>
    <cfRule type="expression" dxfId="232" priority="17679">
      <formula>$J$2="Ja"</formula>
    </cfRule>
  </conditionalFormatting>
  <conditionalFormatting sqref="M6:M15">
    <cfRule type="expression" dxfId="231" priority="17677">
      <formula>M6="Ja"</formula>
    </cfRule>
  </conditionalFormatting>
  <conditionalFormatting sqref="M3">
    <cfRule type="expression" dxfId="230" priority="17675">
      <formula>$M$3&gt;0</formula>
    </cfRule>
    <cfRule type="expression" dxfId="229" priority="17676">
      <formula>$M$3=0</formula>
    </cfRule>
  </conditionalFormatting>
  <conditionalFormatting sqref="M2">
    <cfRule type="expression" dxfId="228" priority="17673">
      <formula>AND($X$3&gt;0,$M$2="Ja")</formula>
    </cfRule>
    <cfRule type="expression" dxfId="227" priority="17674">
      <formula>$M$2="Nein"</formula>
    </cfRule>
  </conditionalFormatting>
  <conditionalFormatting sqref="V6:V15">
    <cfRule type="cellIs" dxfId="226" priority="17672" operator="equal">
      <formula>1</formula>
    </cfRule>
  </conditionalFormatting>
  <conditionalFormatting sqref="U6:U10">
    <cfRule type="expression" dxfId="225" priority="17670">
      <formula>AND($AD6="Ja",$AE6="Ja")</formula>
    </cfRule>
    <cfRule type="expression" dxfId="224" priority="17671">
      <formula>AND($AD6="Ja",$AE6="Nein")</formula>
    </cfRule>
  </conditionalFormatting>
  <conditionalFormatting sqref="K3">
    <cfRule type="expression" dxfId="223" priority="17521">
      <formula>$K$3=$X$3</formula>
    </cfRule>
    <cfRule type="expression" dxfId="222" priority="17522">
      <formula>$K$3&gt;0.5*$X$3</formula>
    </cfRule>
    <cfRule type="expression" dxfId="221" priority="17523">
      <formula>AND($K$3&gt;0,$K$3&lt;=0.5*$X$3)</formula>
    </cfRule>
  </conditionalFormatting>
  <conditionalFormatting sqref="L3">
    <cfRule type="expression" dxfId="220" priority="17518">
      <formula>$L$3=$X$3</formula>
    </cfRule>
    <cfRule type="expression" dxfId="219" priority="17519">
      <formula>$L$3&gt;0.5*$X$3</formula>
    </cfRule>
    <cfRule type="expression" dxfId="218" priority="17520">
      <formula>AND($L$3&gt;0,$L$3&lt;=0.5*$X$3)</formula>
    </cfRule>
  </conditionalFormatting>
  <conditionalFormatting sqref="O11">
    <cfRule type="cellIs" dxfId="217" priority="17513" stopIfTrue="1" operator="notBetween">
      <formula>10</formula>
      <formula>18</formula>
    </cfRule>
  </conditionalFormatting>
  <conditionalFormatting sqref="J11:L11">
    <cfRule type="cellIs" dxfId="216" priority="17514" stopIfTrue="1" operator="equal">
      <formula>FALSE</formula>
    </cfRule>
  </conditionalFormatting>
  <conditionalFormatting sqref="G11">
    <cfRule type="expression" dxfId="215" priority="17515" stopIfTrue="1">
      <formula>AND(NOT(ISBLANK(C11)),OR(AND(ISBLANK(F11),ISBLANK(G11),ISBLANK(H11)),AND(NOT(ISBLANK(F11)),NOT(ISBLANK(G11))),AND(NOT(ISBLANK(F11)),NOT(ISBLANK(H11))),AND(NOT(ISBLANK(G11)),NOT(ISBLANK(H11)))))</formula>
    </cfRule>
  </conditionalFormatting>
  <conditionalFormatting sqref="D11">
    <cfRule type="expression" dxfId="214" priority="17516" stopIfTrue="1">
      <formula>AND(NOT(ISBLANK(C11)),OR(AND(ISBLANK(D11),ISBLANK(E11)),AND(NOT(ISBLANK(D11)),NOT(ISBLANK(E11)))))</formula>
    </cfRule>
  </conditionalFormatting>
  <conditionalFormatting sqref="F11">
    <cfRule type="expression" dxfId="213" priority="17517" stopIfTrue="1">
      <formula>AND(NOT(ISBLANK(C11)),OR(AND(ISBLANK(F11),ISBLANK(G11),ISBLANK(H11)),AND(NOT(ISBLANK(F11)),NOT(ISBLANK(G11))),AND(NOT(ISBLANK(F11)),NOT(ISBLANK(H11))),AND(NOT(ISBLANK(G11)),NOT(ISBLANK(H11)))))</formula>
    </cfRule>
  </conditionalFormatting>
  <conditionalFormatting sqref="E11">
    <cfRule type="expression" dxfId="212" priority="17512">
      <formula>AND(NOT(ISBLANK(C11)),OR(AND(ISBLANK(D11),ISBLANK(E11)),AND(NOT(ISBLANK(D11)),NOT(ISBLANK(E11)))))</formula>
    </cfRule>
  </conditionalFormatting>
  <conditionalFormatting sqref="H11">
    <cfRule type="expression" dxfId="211" priority="17511">
      <formula>AND(NOT(ISBLANK(C11)),OR(AND(ISBLANK(F11),ISBLANK(G11),ISBLANK(H11)),AND(NOT(ISBLANK(F11)),NOT(ISBLANK(G11))),AND(NOT(ISBLANK(F11)),NOT(ISBLANK(H11))),AND(NOT(ISBLANK(G11)),NOT(ISBLANK(H11)))))</formula>
    </cfRule>
  </conditionalFormatting>
  <conditionalFormatting sqref="U11">
    <cfRule type="expression" dxfId="210" priority="17507">
      <formula>AND($AD11="Ja",$AE11="Ja")</formula>
    </cfRule>
    <cfRule type="expression" dxfId="209" priority="17508">
      <formula>AND($AD11="Ja",$AE11="Nein")</formula>
    </cfRule>
  </conditionalFormatting>
  <conditionalFormatting sqref="O12">
    <cfRule type="cellIs" dxfId="208" priority="17502" stopIfTrue="1" operator="notBetween">
      <formula>10</formula>
      <formula>18</formula>
    </cfRule>
  </conditionalFormatting>
  <conditionalFormatting sqref="J12:L12">
    <cfRule type="cellIs" dxfId="207" priority="17503" stopIfTrue="1" operator="equal">
      <formula>FALSE</formula>
    </cfRule>
  </conditionalFormatting>
  <conditionalFormatting sqref="G12">
    <cfRule type="expression" dxfId="206" priority="17504" stopIfTrue="1">
      <formula>AND(NOT(ISBLANK(C12)),OR(AND(ISBLANK(F12),ISBLANK(G12),ISBLANK(H12)),AND(NOT(ISBLANK(F12)),NOT(ISBLANK(G12))),AND(NOT(ISBLANK(F12)),NOT(ISBLANK(H12))),AND(NOT(ISBLANK(G12)),NOT(ISBLANK(H12)))))</formula>
    </cfRule>
  </conditionalFormatting>
  <conditionalFormatting sqref="D12">
    <cfRule type="expression" dxfId="205" priority="17505" stopIfTrue="1">
      <formula>AND(NOT(ISBLANK(C12)),OR(AND(ISBLANK(D12),ISBLANK(E12)),AND(NOT(ISBLANK(D12)),NOT(ISBLANK(E12)))))</formula>
    </cfRule>
  </conditionalFormatting>
  <conditionalFormatting sqref="F12">
    <cfRule type="expression" dxfId="204" priority="17506" stopIfTrue="1">
      <formula>AND(NOT(ISBLANK(C12)),OR(AND(ISBLANK(F12),ISBLANK(G12),ISBLANK(H12)),AND(NOT(ISBLANK(F12)),NOT(ISBLANK(G12))),AND(NOT(ISBLANK(F12)),NOT(ISBLANK(H12))),AND(NOT(ISBLANK(G12)),NOT(ISBLANK(H12)))))</formula>
    </cfRule>
  </conditionalFormatting>
  <conditionalFormatting sqref="E12">
    <cfRule type="expression" dxfId="203" priority="17501">
      <formula>AND(NOT(ISBLANK(C12)),OR(AND(ISBLANK(D12),ISBLANK(E12)),AND(NOT(ISBLANK(D12)),NOT(ISBLANK(E12)))))</formula>
    </cfRule>
  </conditionalFormatting>
  <conditionalFormatting sqref="H12">
    <cfRule type="expression" dxfId="202" priority="17500">
      <formula>AND(NOT(ISBLANK(C12)),OR(AND(ISBLANK(F12),ISBLANK(G12),ISBLANK(H12)),AND(NOT(ISBLANK(F12)),NOT(ISBLANK(G12))),AND(NOT(ISBLANK(F12)),NOT(ISBLANK(H12))),AND(NOT(ISBLANK(G12)),NOT(ISBLANK(H12)))))</formula>
    </cfRule>
  </conditionalFormatting>
  <conditionalFormatting sqref="U12">
    <cfRule type="expression" dxfId="201" priority="17496">
      <formula>AND($AD12="Ja",$AE12="Ja")</formula>
    </cfRule>
    <cfRule type="expression" dxfId="200" priority="17497">
      <formula>AND($AD12="Ja",$AE12="Nein")</formula>
    </cfRule>
  </conditionalFormatting>
  <conditionalFormatting sqref="O13">
    <cfRule type="cellIs" dxfId="199" priority="17491" stopIfTrue="1" operator="notBetween">
      <formula>10</formula>
      <formula>18</formula>
    </cfRule>
  </conditionalFormatting>
  <conditionalFormatting sqref="J13:L13">
    <cfRule type="cellIs" dxfId="198" priority="17492" stopIfTrue="1" operator="equal">
      <formula>FALSE</formula>
    </cfRule>
  </conditionalFormatting>
  <conditionalFormatting sqref="G13">
    <cfRule type="expression" dxfId="197" priority="17493" stopIfTrue="1">
      <formula>AND(NOT(ISBLANK(C13)),OR(AND(ISBLANK(F13),ISBLANK(G13),ISBLANK(H13)),AND(NOT(ISBLANK(F13)),NOT(ISBLANK(G13))),AND(NOT(ISBLANK(F13)),NOT(ISBLANK(H13))),AND(NOT(ISBLANK(G13)),NOT(ISBLANK(H13)))))</formula>
    </cfRule>
  </conditionalFormatting>
  <conditionalFormatting sqref="D13">
    <cfRule type="expression" dxfId="196" priority="17494" stopIfTrue="1">
      <formula>AND(NOT(ISBLANK(C13)),OR(AND(ISBLANK(D13),ISBLANK(E13)),AND(NOT(ISBLANK(D13)),NOT(ISBLANK(E13)))))</formula>
    </cfRule>
  </conditionalFormatting>
  <conditionalFormatting sqref="F13">
    <cfRule type="expression" dxfId="195" priority="17495" stopIfTrue="1">
      <formula>AND(NOT(ISBLANK(C13)),OR(AND(ISBLANK(F13),ISBLANK(G13),ISBLANK(H13)),AND(NOT(ISBLANK(F13)),NOT(ISBLANK(G13))),AND(NOT(ISBLANK(F13)),NOT(ISBLANK(H13))),AND(NOT(ISBLANK(G13)),NOT(ISBLANK(H13)))))</formula>
    </cfRule>
  </conditionalFormatting>
  <conditionalFormatting sqref="E13">
    <cfRule type="expression" dxfId="194" priority="17490">
      <formula>AND(NOT(ISBLANK(C13)),OR(AND(ISBLANK(D13),ISBLANK(E13)),AND(NOT(ISBLANK(D13)),NOT(ISBLANK(E13)))))</formula>
    </cfRule>
  </conditionalFormatting>
  <conditionalFormatting sqref="H13">
    <cfRule type="expression" dxfId="193" priority="17489">
      <formula>AND(NOT(ISBLANK(C13)),OR(AND(ISBLANK(F13),ISBLANK(G13),ISBLANK(H13)),AND(NOT(ISBLANK(F13)),NOT(ISBLANK(G13))),AND(NOT(ISBLANK(F13)),NOT(ISBLANK(H13))),AND(NOT(ISBLANK(G13)),NOT(ISBLANK(H13)))))</formula>
    </cfRule>
  </conditionalFormatting>
  <conditionalFormatting sqref="U13">
    <cfRule type="expression" dxfId="192" priority="17485">
      <formula>AND($AD13="Ja",$AE13="Ja")</formula>
    </cfRule>
    <cfRule type="expression" dxfId="191" priority="17486">
      <formula>AND($AD13="Ja",$AE13="Nein")</formula>
    </cfRule>
  </conditionalFormatting>
  <conditionalFormatting sqref="O14">
    <cfRule type="cellIs" dxfId="190" priority="17480" stopIfTrue="1" operator="notBetween">
      <formula>10</formula>
      <formula>18</formula>
    </cfRule>
  </conditionalFormatting>
  <conditionalFormatting sqref="J14:L14">
    <cfRule type="cellIs" dxfId="189" priority="17481" stopIfTrue="1" operator="equal">
      <formula>FALSE</formula>
    </cfRule>
  </conditionalFormatting>
  <conditionalFormatting sqref="G14">
    <cfRule type="expression" dxfId="188" priority="17482" stopIfTrue="1">
      <formula>AND(NOT(ISBLANK(C14)),OR(AND(ISBLANK(F14),ISBLANK(G14),ISBLANK(H14)),AND(NOT(ISBLANK(F14)),NOT(ISBLANK(G14))),AND(NOT(ISBLANK(F14)),NOT(ISBLANK(H14))),AND(NOT(ISBLANK(G14)),NOT(ISBLANK(H14)))))</formula>
    </cfRule>
  </conditionalFormatting>
  <conditionalFormatting sqref="D14">
    <cfRule type="expression" dxfId="187" priority="17483" stopIfTrue="1">
      <formula>AND(NOT(ISBLANK(C14)),OR(AND(ISBLANK(D14),ISBLANK(E14)),AND(NOT(ISBLANK(D14)),NOT(ISBLANK(E14)))))</formula>
    </cfRule>
  </conditionalFormatting>
  <conditionalFormatting sqref="F14">
    <cfRule type="expression" dxfId="186" priority="17484" stopIfTrue="1">
      <formula>AND(NOT(ISBLANK(C14)),OR(AND(ISBLANK(F14),ISBLANK(G14),ISBLANK(H14)),AND(NOT(ISBLANK(F14)),NOT(ISBLANK(G14))),AND(NOT(ISBLANK(F14)),NOT(ISBLANK(H14))),AND(NOT(ISBLANK(G14)),NOT(ISBLANK(H14)))))</formula>
    </cfRule>
  </conditionalFormatting>
  <conditionalFormatting sqref="E14">
    <cfRule type="expression" dxfId="185" priority="17479">
      <formula>AND(NOT(ISBLANK(C14)),OR(AND(ISBLANK(D14),ISBLANK(E14)),AND(NOT(ISBLANK(D14)),NOT(ISBLANK(E14)))))</formula>
    </cfRule>
  </conditionalFormatting>
  <conditionalFormatting sqref="H14">
    <cfRule type="expression" dxfId="184" priority="17478">
      <formula>AND(NOT(ISBLANK(C14)),OR(AND(ISBLANK(F14),ISBLANK(G14),ISBLANK(H14)),AND(NOT(ISBLANK(F14)),NOT(ISBLANK(G14))),AND(NOT(ISBLANK(F14)),NOT(ISBLANK(H14))),AND(NOT(ISBLANK(G14)),NOT(ISBLANK(H14)))))</formula>
    </cfRule>
  </conditionalFormatting>
  <conditionalFormatting sqref="U14">
    <cfRule type="expression" dxfId="183" priority="17474">
      <formula>AND($AD14="Ja",$AE14="Ja")</formula>
    </cfRule>
    <cfRule type="expression" dxfId="182" priority="17475">
      <formula>AND($AD14="Ja",$AE14="Nein")</formula>
    </cfRule>
  </conditionalFormatting>
  <conditionalFormatting sqref="O15">
    <cfRule type="cellIs" dxfId="181" priority="17469" stopIfTrue="1" operator="notBetween">
      <formula>10</formula>
      <formula>18</formula>
    </cfRule>
  </conditionalFormatting>
  <conditionalFormatting sqref="J15:L15">
    <cfRule type="cellIs" dxfId="180" priority="17470" stopIfTrue="1" operator="equal">
      <formula>FALSE</formula>
    </cfRule>
  </conditionalFormatting>
  <conditionalFormatting sqref="G15">
    <cfRule type="expression" dxfId="179" priority="17471" stopIfTrue="1">
      <formula>AND(NOT(ISBLANK(C15)),OR(AND(ISBLANK(F15),ISBLANK(G15),ISBLANK(H15)),AND(NOT(ISBLANK(F15)),NOT(ISBLANK(G15))),AND(NOT(ISBLANK(F15)),NOT(ISBLANK(H15))),AND(NOT(ISBLANK(G15)),NOT(ISBLANK(H15)))))</formula>
    </cfRule>
  </conditionalFormatting>
  <conditionalFormatting sqref="D15">
    <cfRule type="expression" dxfId="178" priority="17472" stopIfTrue="1">
      <formula>AND(NOT(ISBLANK(C15)),OR(AND(ISBLANK(D15),ISBLANK(E15)),AND(NOT(ISBLANK(D15)),NOT(ISBLANK(E15)))))</formula>
    </cfRule>
  </conditionalFormatting>
  <conditionalFormatting sqref="F15">
    <cfRule type="expression" dxfId="177" priority="17473" stopIfTrue="1">
      <formula>AND(NOT(ISBLANK(C15)),OR(AND(ISBLANK(F15),ISBLANK(G15),ISBLANK(H15)),AND(NOT(ISBLANK(F15)),NOT(ISBLANK(G15))),AND(NOT(ISBLANK(F15)),NOT(ISBLANK(H15))),AND(NOT(ISBLANK(G15)),NOT(ISBLANK(H15)))))</formula>
    </cfRule>
  </conditionalFormatting>
  <conditionalFormatting sqref="E15">
    <cfRule type="expression" dxfId="176" priority="17468">
      <formula>AND(NOT(ISBLANK(C15)),OR(AND(ISBLANK(D15),ISBLANK(E15)),AND(NOT(ISBLANK(D15)),NOT(ISBLANK(E15)))))</formula>
    </cfRule>
  </conditionalFormatting>
  <conditionalFormatting sqref="H15">
    <cfRule type="expression" dxfId="175" priority="17467">
      <formula>AND(NOT(ISBLANK(C15)),OR(AND(ISBLANK(F15),ISBLANK(G15),ISBLANK(H15)),AND(NOT(ISBLANK(F15)),NOT(ISBLANK(G15))),AND(NOT(ISBLANK(F15)),NOT(ISBLANK(H15))),AND(NOT(ISBLANK(G15)),NOT(ISBLANK(H15)))))</formula>
    </cfRule>
  </conditionalFormatting>
  <conditionalFormatting sqref="U15">
    <cfRule type="expression" dxfId="174" priority="17463">
      <formula>AND($AD15="Ja",$AE15="Ja")</formula>
    </cfRule>
    <cfRule type="expression" dxfId="173" priority="17464">
      <formula>AND($AD15="Ja",$AE15="Nein")</formula>
    </cfRule>
  </conditionalFormatting>
  <conditionalFormatting sqref="F3:H3">
    <cfRule type="expression" dxfId="172" priority="17429">
      <formula>$F$3+$G$3+$H$3&lt;&gt;$X$3</formula>
    </cfRule>
  </conditionalFormatting>
  <conditionalFormatting sqref="I3">
    <cfRule type="expression" dxfId="171" priority="6302">
      <formula>$I$3&lt;&gt;$X$3</formula>
    </cfRule>
  </conditionalFormatting>
  <conditionalFormatting sqref="I6:I15">
    <cfRule type="expression" dxfId="170" priority="6301">
      <formula>AND(NOT(ISBLANK(C6)),OR(ISBLANK(I6),AH6="Nein"))</formula>
    </cfRule>
  </conditionalFormatting>
  <dataValidations count="2">
    <dataValidation type="list" showDropDown="1" showErrorMessage="1" error="In diese Zelle darf nur das kleine &quot;x&quot; eingegeben werden." sqref="D6:H15">
      <formula1>"x"</formula1>
    </dataValidation>
    <dataValidation type="list" showErrorMessage="1" error="Bitte nur einen der vorgegebenen Werte auswählen" sqref="I6:I15">
      <formula1>"A+B-Teil,Nur A-Teil,Nur B-Teil"</formula1>
    </dataValidation>
  </dataValidations>
  <pageMargins left="0.59055118110236227" right="0.31496062992125984" top="0.47244094488188981" bottom="0.43307086614173229" header="0.31496062992125984" footer="0.31496062992125984"/>
  <pageSetup paperSize="9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Startliste_drucken">
                <anchor moveWithCells="1" sizeWithCells="1">
                  <from>
                    <xdr:col>2</xdr:col>
                    <xdr:colOff>104775</xdr:colOff>
                    <xdr:row>0</xdr:row>
                    <xdr:rowOff>85725</xdr:rowOff>
                  </from>
                  <to>
                    <xdr:col>2</xdr:col>
                    <xdr:colOff>1447800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7" r:id="rId5" name="Button 3">
              <controlPr defaultSize="0" print="0" autoFill="0" autoPict="0" macro="[0]!WBAlleDrucken">
                <anchor moveWithCells="1" sizeWithCells="1">
                  <from>
                    <xdr:col>9</xdr:col>
                    <xdr:colOff>66675</xdr:colOff>
                    <xdr:row>0</xdr:row>
                    <xdr:rowOff>76200</xdr:rowOff>
                  </from>
                  <to>
                    <xdr:col>12</xdr:col>
                    <xdr:colOff>95250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3" r:id="rId6" name="Button 9">
              <controlPr defaultSize="0" print="0" autoFill="0" autoPict="0" macro="[0]!Statis_Show">
                <anchor moveWithCells="1" sizeWithCells="1">
                  <from>
                    <xdr:col>3</xdr:col>
                    <xdr:colOff>171450</xdr:colOff>
                    <xdr:row>0</xdr:row>
                    <xdr:rowOff>95250</xdr:rowOff>
                  </from>
                  <to>
                    <xdr:col>6</xdr:col>
                    <xdr:colOff>200025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>
    <pageSetUpPr fitToPage="1"/>
  </sheetPr>
  <dimension ref="A1:R122"/>
  <sheetViews>
    <sheetView showGridLines="0" workbookViewId="0">
      <pane ySplit="2" topLeftCell="A3" activePane="bottomLeft" state="frozen"/>
      <selection pane="bottomLeft" activeCell="B1" sqref="B1"/>
    </sheetView>
  </sheetViews>
  <sheetFormatPr baseColWidth="10" defaultRowHeight="15.75" x14ac:dyDescent="0.2"/>
  <cols>
    <col min="1" max="1" width="6.5703125" style="89" hidden="1" customWidth="1"/>
    <col min="2" max="2" width="10.7109375" style="89" customWidth="1"/>
    <col min="3" max="3" width="41.28515625" style="92" customWidth="1"/>
    <col min="4" max="8" width="5.7109375" style="89" customWidth="1"/>
    <col min="9" max="9" width="9.140625" style="177" bestFit="1" customWidth="1"/>
    <col min="10" max="16384" width="11.42578125" style="89"/>
  </cols>
  <sheetData>
    <row r="1" spans="1:18" x14ac:dyDescent="0.2">
      <c r="C1" s="107" t="str">
        <f>Teilnehmer!C3</f>
        <v>Gesammt: 0 Mannschaften  - Unterteilt auf:</v>
      </c>
      <c r="D1" s="89">
        <f>Teilnehmer!D3</f>
        <v>0</v>
      </c>
      <c r="E1" s="108">
        <f>Teilnehmer!E3</f>
        <v>0</v>
      </c>
      <c r="F1" s="89">
        <f>Teilnehmer!F3</f>
        <v>0</v>
      </c>
      <c r="G1" s="89">
        <f>Teilnehmer!G3</f>
        <v>0</v>
      </c>
      <c r="H1" s="108">
        <f>Teilnehmer!H3</f>
        <v>0</v>
      </c>
      <c r="I1" s="175"/>
    </row>
    <row r="2" spans="1:18" s="90" customFormat="1" ht="56.25" customHeight="1" x14ac:dyDescent="0.2">
      <c r="A2" s="100" t="s">
        <v>90</v>
      </c>
      <c r="B2" s="100" t="s">
        <v>91</v>
      </c>
      <c r="C2" s="101" t="s">
        <v>67</v>
      </c>
      <c r="D2" s="102" t="s">
        <v>82</v>
      </c>
      <c r="E2" s="103" t="s">
        <v>83</v>
      </c>
      <c r="F2" s="104" t="s">
        <v>68</v>
      </c>
      <c r="G2" s="105" t="s">
        <v>69</v>
      </c>
      <c r="H2" s="106" t="s">
        <v>96</v>
      </c>
      <c r="I2" s="106" t="s">
        <v>185</v>
      </c>
    </row>
    <row r="3" spans="1:18" x14ac:dyDescent="0.2">
      <c r="A3" s="93">
        <v>1</v>
      </c>
      <c r="B3" s="94" t="str">
        <f>IF(Teilnehmer!C11&lt;&gt;"",Teilnehmer!B11,"")</f>
        <v/>
      </c>
      <c r="C3" s="95" t="str">
        <f>IF(B3="","",Teilnehmer!C11)</f>
        <v/>
      </c>
      <c r="D3" s="96" t="str">
        <f>IF(B3="","",IF(Teilnehmer!D11="","",Teilnehmer!D11))</f>
        <v/>
      </c>
      <c r="E3" s="98" t="str">
        <f>IF(B3="","",IF(Teilnehmer!E11="","",Teilnehmer!E11))</f>
        <v/>
      </c>
      <c r="F3" s="99" t="str">
        <f>IF(B3="","",IF(Teilnehmer!F11="","",Teilnehmer!F11))</f>
        <v/>
      </c>
      <c r="G3" s="97" t="str">
        <f>IF(B3="","",IF(Teilnehmer!G11="","",Teilnehmer!G11))</f>
        <v/>
      </c>
      <c r="H3" s="98" t="str">
        <f>IF(B3="","",IF(Teilnehmer!H11="","",Teilnehmer!H11))</f>
        <v/>
      </c>
      <c r="I3" s="176" t="str">
        <f>IF(B3="","",IF(Teilnehmer!I11="","",Teilnehmer!I11))</f>
        <v/>
      </c>
      <c r="M3" s="91"/>
      <c r="R3" s="91"/>
    </row>
    <row r="4" spans="1:18" x14ac:dyDescent="0.2">
      <c r="A4" s="93">
        <v>2</v>
      </c>
      <c r="B4" s="94" t="str">
        <f>IF(Teilnehmer!C6&lt;&gt;"",Teilnehmer!B6,"")</f>
        <v/>
      </c>
      <c r="C4" s="95" t="str">
        <f>IF(B4="","",Teilnehmer!C6)</f>
        <v/>
      </c>
      <c r="D4" s="96" t="str">
        <f>IF(B4="","",IF(Teilnehmer!D6="","",Teilnehmer!D6))</f>
        <v/>
      </c>
      <c r="E4" s="98" t="str">
        <f>IF(B4="","",IF(Teilnehmer!E6="","",Teilnehmer!E6))</f>
        <v/>
      </c>
      <c r="F4" s="99" t="str">
        <f>IF(B4="","",IF(Teilnehmer!F6="","",Teilnehmer!F6))</f>
        <v/>
      </c>
      <c r="G4" s="97" t="str">
        <f>IF(B4="","",IF(Teilnehmer!G6="","",Teilnehmer!G6))</f>
        <v/>
      </c>
      <c r="H4" s="98" t="str">
        <f>IF(B4="","",IF(Teilnehmer!H6="","",Teilnehmer!H6))</f>
        <v/>
      </c>
      <c r="I4" s="176" t="str">
        <f>IF(B4="","",IF(Teilnehmer!I6="","",Teilnehmer!I6))</f>
        <v/>
      </c>
      <c r="M4" s="91"/>
      <c r="R4" s="91"/>
    </row>
    <row r="5" spans="1:18" x14ac:dyDescent="0.2">
      <c r="A5" s="93">
        <v>3</v>
      </c>
      <c r="B5" s="94" t="str">
        <f>IF(Teilnehmer!C7&lt;&gt;"",Teilnehmer!B7,"")</f>
        <v/>
      </c>
      <c r="C5" s="95" t="str">
        <f>IF(B5="","",Teilnehmer!C7)</f>
        <v/>
      </c>
      <c r="D5" s="96" t="str">
        <f>IF(B5="","",IF(Teilnehmer!D7="","",Teilnehmer!D7))</f>
        <v/>
      </c>
      <c r="E5" s="98" t="str">
        <f>IF(B5="","",IF(Teilnehmer!E7="","",Teilnehmer!E7))</f>
        <v/>
      </c>
      <c r="F5" s="99" t="str">
        <f>IF(B5="","",IF(Teilnehmer!F7="","",Teilnehmer!F7))</f>
        <v/>
      </c>
      <c r="G5" s="97" t="str">
        <f>IF(B5="","",IF(Teilnehmer!G7="","",Teilnehmer!G7))</f>
        <v/>
      </c>
      <c r="H5" s="98" t="str">
        <f>IF(B5="","",IF(Teilnehmer!H7="","",Teilnehmer!H7))</f>
        <v/>
      </c>
      <c r="I5" s="176" t="str">
        <f>IF(B5="","",IF(Teilnehmer!I7="","",Teilnehmer!I7))</f>
        <v/>
      </c>
      <c r="M5" s="91"/>
      <c r="R5" s="91"/>
    </row>
    <row r="6" spans="1:18" x14ac:dyDescent="0.2">
      <c r="A6" s="93">
        <v>4</v>
      </c>
      <c r="B6" s="94" t="str">
        <f>IF(Teilnehmer!C10&lt;&gt;"",Teilnehmer!B10,"")</f>
        <v/>
      </c>
      <c r="C6" s="95" t="str">
        <f>IF(B6="","",Teilnehmer!C10)</f>
        <v/>
      </c>
      <c r="D6" s="96" t="str">
        <f>IF(B6="","",IF(Teilnehmer!D10="","",Teilnehmer!D10))</f>
        <v/>
      </c>
      <c r="E6" s="98" t="str">
        <f>IF(B6="","",IF(Teilnehmer!E10="","",Teilnehmer!E10))</f>
        <v/>
      </c>
      <c r="F6" s="99" t="str">
        <f>IF(B6="","",IF(Teilnehmer!F10="","",Teilnehmer!F10))</f>
        <v/>
      </c>
      <c r="G6" s="97" t="str">
        <f>IF(B6="","",IF(Teilnehmer!G10="","",Teilnehmer!G10))</f>
        <v/>
      </c>
      <c r="H6" s="98" t="str">
        <f>IF(B6="","",IF(Teilnehmer!H10="","",Teilnehmer!H10))</f>
        <v/>
      </c>
      <c r="I6" s="176" t="str">
        <f>IF(B6="","",IF(Teilnehmer!I10="","",Teilnehmer!I10))</f>
        <v/>
      </c>
      <c r="M6" s="91"/>
      <c r="R6" s="91"/>
    </row>
    <row r="7" spans="1:18" x14ac:dyDescent="0.2">
      <c r="A7" s="93">
        <v>5</v>
      </c>
      <c r="B7" s="94" t="str">
        <f>IF(Teilnehmer!C14&lt;&gt;"",Teilnehmer!B14,"")</f>
        <v/>
      </c>
      <c r="C7" s="95" t="str">
        <f>IF(B7="","",Teilnehmer!C14)</f>
        <v/>
      </c>
      <c r="D7" s="96" t="str">
        <f>IF(B7="","",IF(Teilnehmer!D14="","",Teilnehmer!D14))</f>
        <v/>
      </c>
      <c r="E7" s="98" t="str">
        <f>IF(B7="","",IF(Teilnehmer!E14="","",Teilnehmer!E14))</f>
        <v/>
      </c>
      <c r="F7" s="99" t="str">
        <f>IF(B7="","",IF(Teilnehmer!F14="","",Teilnehmer!F14))</f>
        <v/>
      </c>
      <c r="G7" s="97" t="str">
        <f>IF(B7="","",IF(Teilnehmer!G14="","",Teilnehmer!G14))</f>
        <v/>
      </c>
      <c r="H7" s="98" t="str">
        <f>IF(B7="","",IF(Teilnehmer!H14="","",Teilnehmer!H14))</f>
        <v/>
      </c>
      <c r="I7" s="176" t="str">
        <f>IF(B7="","",IF(Teilnehmer!I14="","",Teilnehmer!I14))</f>
        <v/>
      </c>
      <c r="M7" s="91"/>
      <c r="R7" s="91"/>
    </row>
    <row r="8" spans="1:18" x14ac:dyDescent="0.2">
      <c r="A8" s="93">
        <v>6</v>
      </c>
      <c r="B8" s="94" t="str">
        <f>IF(Teilnehmer!C17&lt;&gt;"",Teilnehmer!B17,"")</f>
        <v/>
      </c>
      <c r="C8" s="95" t="str">
        <f>IF(B8="","",Teilnehmer!C17)</f>
        <v/>
      </c>
      <c r="D8" s="96" t="str">
        <f>IF(B8="","",IF(Teilnehmer!D17="","",Teilnehmer!D17))</f>
        <v/>
      </c>
      <c r="E8" s="98" t="str">
        <f>IF(B8="","",IF(Teilnehmer!E17="","",Teilnehmer!E17))</f>
        <v/>
      </c>
      <c r="F8" s="99" t="str">
        <f>IF(B8="","",IF(Teilnehmer!F17="","",Teilnehmer!F17))</f>
        <v/>
      </c>
      <c r="G8" s="97" t="str">
        <f>IF(B8="","",IF(Teilnehmer!G17="","",Teilnehmer!G17))</f>
        <v/>
      </c>
      <c r="H8" s="98" t="str">
        <f>IF(B8="","",IF(Teilnehmer!H17="","",Teilnehmer!H17))</f>
        <v/>
      </c>
      <c r="I8" s="176" t="str">
        <f>IF(B8="","",IF(Teilnehmer!I17="","",Teilnehmer!I17))</f>
        <v/>
      </c>
      <c r="M8" s="91"/>
      <c r="R8" s="91"/>
    </row>
    <row r="9" spans="1:18" x14ac:dyDescent="0.2">
      <c r="A9" s="93">
        <v>7</v>
      </c>
      <c r="B9" s="94" t="str">
        <f>IF(Teilnehmer!C8&lt;&gt;"",Teilnehmer!B8,"")</f>
        <v/>
      </c>
      <c r="C9" s="95" t="str">
        <f>IF(B9="","",Teilnehmer!C8)</f>
        <v/>
      </c>
      <c r="D9" s="96" t="str">
        <f>IF(B9="","",IF(Teilnehmer!D8="","",Teilnehmer!D8))</f>
        <v/>
      </c>
      <c r="E9" s="98" t="str">
        <f>IF(B9="","",IF(Teilnehmer!E8="","",Teilnehmer!E8))</f>
        <v/>
      </c>
      <c r="F9" s="99" t="str">
        <f>IF(B9="","",IF(Teilnehmer!F8="","",Teilnehmer!F8))</f>
        <v/>
      </c>
      <c r="G9" s="97" t="str">
        <f>IF(B9="","",IF(Teilnehmer!G8="","",Teilnehmer!G8))</f>
        <v/>
      </c>
      <c r="H9" s="98" t="str">
        <f>IF(B9="","",IF(Teilnehmer!H8="","",Teilnehmer!H8))</f>
        <v/>
      </c>
      <c r="I9" s="176" t="str">
        <f>IF(B9="","",IF(Teilnehmer!I8="","",Teilnehmer!I8))</f>
        <v/>
      </c>
      <c r="M9" s="91"/>
      <c r="R9" s="91"/>
    </row>
    <row r="10" spans="1:18" x14ac:dyDescent="0.2">
      <c r="A10" s="93">
        <v>8</v>
      </c>
      <c r="B10" s="94" t="str">
        <f>IF(Teilnehmer!C9&lt;&gt;"",Teilnehmer!B9,"")</f>
        <v/>
      </c>
      <c r="C10" s="95" t="str">
        <f>IF(B10="","",Teilnehmer!C9)</f>
        <v/>
      </c>
      <c r="D10" s="96" t="str">
        <f>IF(B10="","",IF(Teilnehmer!D9="","",Teilnehmer!D9))</f>
        <v/>
      </c>
      <c r="E10" s="98" t="str">
        <f>IF(B10="","",IF(Teilnehmer!E9="","",Teilnehmer!E9))</f>
        <v/>
      </c>
      <c r="F10" s="99" t="str">
        <f>IF(B10="","",IF(Teilnehmer!F9="","",Teilnehmer!F9))</f>
        <v/>
      </c>
      <c r="G10" s="97" t="str">
        <f>IF(B10="","",IF(Teilnehmer!G9="","",Teilnehmer!G9))</f>
        <v/>
      </c>
      <c r="H10" s="98" t="str">
        <f>IF(B10="","",IF(Teilnehmer!H9="","",Teilnehmer!H9))</f>
        <v/>
      </c>
      <c r="I10" s="176" t="str">
        <f>IF(B10="","",IF(Teilnehmer!I9="","",Teilnehmer!I9))</f>
        <v/>
      </c>
      <c r="M10" s="91"/>
      <c r="R10" s="91"/>
    </row>
    <row r="11" spans="1:18" x14ac:dyDescent="0.2">
      <c r="A11" s="93">
        <v>9</v>
      </c>
      <c r="B11" s="94" t="str">
        <f>IF(Teilnehmer!C12&lt;&gt;"",Teilnehmer!B12,"")</f>
        <v/>
      </c>
      <c r="C11" s="95" t="str">
        <f>IF(B11="","",Teilnehmer!C12)</f>
        <v/>
      </c>
      <c r="D11" s="96" t="str">
        <f>IF(B11="","",IF(Teilnehmer!D12="","",Teilnehmer!D12))</f>
        <v/>
      </c>
      <c r="E11" s="98" t="str">
        <f>IF(B11="","",IF(Teilnehmer!E12="","",Teilnehmer!E12))</f>
        <v/>
      </c>
      <c r="F11" s="99" t="str">
        <f>IF(B11="","",IF(Teilnehmer!F12="","",Teilnehmer!F12))</f>
        <v/>
      </c>
      <c r="G11" s="97" t="str">
        <f>IF(B11="","",IF(Teilnehmer!G12="","",Teilnehmer!G12))</f>
        <v/>
      </c>
      <c r="H11" s="98" t="str">
        <f>IF(B11="","",IF(Teilnehmer!H12="","",Teilnehmer!H12))</f>
        <v/>
      </c>
      <c r="I11" s="176" t="str">
        <f>IF(B11="","",IF(Teilnehmer!I12="","",Teilnehmer!I12))</f>
        <v/>
      </c>
      <c r="M11" s="91"/>
      <c r="R11" s="91"/>
    </row>
    <row r="12" spans="1:18" x14ac:dyDescent="0.2">
      <c r="A12" s="93">
        <v>10</v>
      </c>
      <c r="B12" s="94" t="str">
        <f>IF(Teilnehmer!C13&lt;&gt;"",Teilnehmer!B13,"")</f>
        <v/>
      </c>
      <c r="C12" s="95" t="str">
        <f>IF(B12="","",Teilnehmer!C13)</f>
        <v/>
      </c>
      <c r="D12" s="96" t="str">
        <f>IF(B12="","",IF(Teilnehmer!D13="","",Teilnehmer!D13))</f>
        <v/>
      </c>
      <c r="E12" s="98" t="str">
        <f>IF(B12="","",IF(Teilnehmer!E13="","",Teilnehmer!E13))</f>
        <v/>
      </c>
      <c r="F12" s="99" t="str">
        <f>IF(B12="","",IF(Teilnehmer!F13="","",Teilnehmer!F13))</f>
        <v/>
      </c>
      <c r="G12" s="97" t="str">
        <f>IF(B12="","",IF(Teilnehmer!G13="","",Teilnehmer!G13))</f>
        <v/>
      </c>
      <c r="H12" s="98" t="str">
        <f>IF(B12="","",IF(Teilnehmer!H13="","",Teilnehmer!H13))</f>
        <v/>
      </c>
      <c r="I12" s="176" t="str">
        <f>IF(B12="","",IF(Teilnehmer!I13="","",Teilnehmer!I13))</f>
        <v/>
      </c>
      <c r="M12" s="91"/>
      <c r="R12" s="91"/>
    </row>
    <row r="13" spans="1:18" x14ac:dyDescent="0.2">
      <c r="A13" s="93">
        <v>11</v>
      </c>
      <c r="B13" s="94" t="str">
        <f>IF(Teilnehmer!C15&lt;&gt;"",Teilnehmer!B15,"")</f>
        <v/>
      </c>
      <c r="C13" s="95" t="str">
        <f>IF(B13="","",Teilnehmer!C15)</f>
        <v/>
      </c>
      <c r="D13" s="96" t="str">
        <f>IF(B13="","",IF(Teilnehmer!D15="","",Teilnehmer!D15))</f>
        <v/>
      </c>
      <c r="E13" s="98" t="str">
        <f>IF(B13="","",IF(Teilnehmer!E15="","",Teilnehmer!E15))</f>
        <v/>
      </c>
      <c r="F13" s="99" t="str">
        <f>IF(B13="","",IF(Teilnehmer!F15="","",Teilnehmer!F15))</f>
        <v/>
      </c>
      <c r="G13" s="97" t="str">
        <f>IF(B13="","",IF(Teilnehmer!G15="","",Teilnehmer!G15))</f>
        <v/>
      </c>
      <c r="H13" s="98" t="str">
        <f>IF(B13="","",IF(Teilnehmer!H15="","",Teilnehmer!H15))</f>
        <v/>
      </c>
      <c r="I13" s="176" t="str">
        <f>IF(B13="","",IF(Teilnehmer!I15="","",Teilnehmer!I15))</f>
        <v/>
      </c>
      <c r="M13" s="91"/>
      <c r="R13" s="91"/>
    </row>
    <row r="14" spans="1:18" x14ac:dyDescent="0.2">
      <c r="A14" s="93">
        <v>12</v>
      </c>
      <c r="B14" s="94" t="str">
        <f>IF(Teilnehmer!C16&lt;&gt;"",Teilnehmer!B16,"")</f>
        <v/>
      </c>
      <c r="C14" s="95" t="str">
        <f>IF(B14="","",Teilnehmer!C16)</f>
        <v/>
      </c>
      <c r="D14" s="96" t="str">
        <f>IF(B14="","",IF(Teilnehmer!D16="","",Teilnehmer!D16))</f>
        <v/>
      </c>
      <c r="E14" s="98" t="str">
        <f>IF(B14="","",IF(Teilnehmer!E16="","",Teilnehmer!E16))</f>
        <v/>
      </c>
      <c r="F14" s="99" t="str">
        <f>IF(B14="","",IF(Teilnehmer!F16="","",Teilnehmer!F16))</f>
        <v/>
      </c>
      <c r="G14" s="97" t="str">
        <f>IF(B14="","",IF(Teilnehmer!G16="","",Teilnehmer!G16))</f>
        <v/>
      </c>
      <c r="H14" s="98" t="str">
        <f>IF(B14="","",IF(Teilnehmer!H16="","",Teilnehmer!H16))</f>
        <v/>
      </c>
      <c r="I14" s="176" t="str">
        <f>IF(B14="","",IF(Teilnehmer!I16="","",Teilnehmer!I16))</f>
        <v/>
      </c>
      <c r="M14" s="91"/>
      <c r="R14" s="91"/>
    </row>
    <row r="15" spans="1:18" x14ac:dyDescent="0.2">
      <c r="A15" s="93">
        <v>13</v>
      </c>
      <c r="B15" s="94" t="str">
        <f>IF(Teilnehmer!C18&lt;&gt;"",Teilnehmer!B18,"")</f>
        <v/>
      </c>
      <c r="C15" s="95" t="str">
        <f>IF(B15="","",Teilnehmer!C18)</f>
        <v/>
      </c>
      <c r="D15" s="96" t="str">
        <f>IF(B15="","",IF(Teilnehmer!D18="","",Teilnehmer!D18))</f>
        <v/>
      </c>
      <c r="E15" s="98" t="str">
        <f>IF(B15="","",IF(Teilnehmer!E18="","",Teilnehmer!E18))</f>
        <v/>
      </c>
      <c r="F15" s="99" t="str">
        <f>IF(B15="","",IF(Teilnehmer!F18="","",Teilnehmer!F18))</f>
        <v/>
      </c>
      <c r="G15" s="97" t="str">
        <f>IF(B15="","",IF(Teilnehmer!G18="","",Teilnehmer!G18))</f>
        <v/>
      </c>
      <c r="H15" s="98" t="str">
        <f>IF(B15="","",IF(Teilnehmer!H18="","",Teilnehmer!H18))</f>
        <v/>
      </c>
      <c r="I15" s="176" t="str">
        <f>IF(B15="","",IF(Teilnehmer!I18="","",Teilnehmer!I18))</f>
        <v/>
      </c>
      <c r="M15" s="91"/>
      <c r="R15" s="91"/>
    </row>
    <row r="16" spans="1:18" x14ac:dyDescent="0.2">
      <c r="A16" s="93">
        <v>14</v>
      </c>
      <c r="B16" s="94" t="str">
        <f>IF(Teilnehmer!C19&lt;&gt;"",Teilnehmer!B19,"")</f>
        <v/>
      </c>
      <c r="C16" s="95" t="str">
        <f>IF(B16="","",Teilnehmer!C19)</f>
        <v/>
      </c>
      <c r="D16" s="96" t="str">
        <f>IF(B16="","",IF(Teilnehmer!D19="","",Teilnehmer!D19))</f>
        <v/>
      </c>
      <c r="E16" s="98" t="str">
        <f>IF(B16="","",IF(Teilnehmer!E19="","",Teilnehmer!E19))</f>
        <v/>
      </c>
      <c r="F16" s="99" t="str">
        <f>IF(B16="","",IF(Teilnehmer!F19="","",Teilnehmer!F19))</f>
        <v/>
      </c>
      <c r="G16" s="97" t="str">
        <f>IF(B16="","",IF(Teilnehmer!G19="","",Teilnehmer!G19))</f>
        <v/>
      </c>
      <c r="H16" s="98" t="str">
        <f>IF(B16="","",IF(Teilnehmer!H19="","",Teilnehmer!H19))</f>
        <v/>
      </c>
      <c r="I16" s="176" t="str">
        <f>IF(B16="","",IF(Teilnehmer!I19="","",Teilnehmer!I19))</f>
        <v/>
      </c>
      <c r="M16" s="91"/>
      <c r="R16" s="91"/>
    </row>
    <row r="17" spans="1:18" x14ac:dyDescent="0.2">
      <c r="A17" s="93">
        <v>15</v>
      </c>
      <c r="B17" s="94" t="str">
        <f>IF(Teilnehmer!C20&lt;&gt;"",Teilnehmer!B20,"")</f>
        <v/>
      </c>
      <c r="C17" s="95" t="str">
        <f>IF(B17="","",Teilnehmer!C20)</f>
        <v/>
      </c>
      <c r="D17" s="96" t="str">
        <f>IF(B17="","",IF(Teilnehmer!D20="","",Teilnehmer!D20))</f>
        <v/>
      </c>
      <c r="E17" s="98" t="str">
        <f>IF(B17="","",IF(Teilnehmer!E20="","",Teilnehmer!E20))</f>
        <v/>
      </c>
      <c r="F17" s="99" t="str">
        <f>IF(B17="","",IF(Teilnehmer!F20="","",Teilnehmer!F20))</f>
        <v/>
      </c>
      <c r="G17" s="97" t="str">
        <f>IF(B17="","",IF(Teilnehmer!G20="","",Teilnehmer!G20))</f>
        <v/>
      </c>
      <c r="H17" s="98" t="str">
        <f>IF(B17="","",IF(Teilnehmer!H20="","",Teilnehmer!H20))</f>
        <v/>
      </c>
      <c r="I17" s="176" t="str">
        <f>IF(B17="","",IF(Teilnehmer!I20="","",Teilnehmer!I20))</f>
        <v/>
      </c>
      <c r="M17" s="91"/>
      <c r="R17" s="91"/>
    </row>
    <row r="18" spans="1:18" x14ac:dyDescent="0.2">
      <c r="A18" s="93">
        <v>16</v>
      </c>
      <c r="B18" s="94" t="str">
        <f>IF(Teilnehmer!C21&lt;&gt;"",Teilnehmer!B21,"")</f>
        <v/>
      </c>
      <c r="C18" s="95" t="str">
        <f>IF(B18="","",Teilnehmer!C21)</f>
        <v/>
      </c>
      <c r="D18" s="96" t="str">
        <f>IF(B18="","",IF(Teilnehmer!D21="","",Teilnehmer!D21))</f>
        <v/>
      </c>
      <c r="E18" s="98" t="str">
        <f>IF(B18="","",IF(Teilnehmer!E21="","",Teilnehmer!E21))</f>
        <v/>
      </c>
      <c r="F18" s="99" t="str">
        <f>IF(B18="","",IF(Teilnehmer!F21="","",Teilnehmer!F21))</f>
        <v/>
      </c>
      <c r="G18" s="97" t="str">
        <f>IF(B18="","",IF(Teilnehmer!G21="","",Teilnehmer!G21))</f>
        <v/>
      </c>
      <c r="H18" s="98" t="str">
        <f>IF(B18="","",IF(Teilnehmer!H21="","",Teilnehmer!H21))</f>
        <v/>
      </c>
      <c r="I18" s="176" t="str">
        <f>IF(B18="","",IF(Teilnehmer!I21="","",Teilnehmer!I21))</f>
        <v/>
      </c>
      <c r="M18" s="91"/>
      <c r="R18" s="91"/>
    </row>
    <row r="19" spans="1:18" x14ac:dyDescent="0.2">
      <c r="A19" s="93">
        <v>17</v>
      </c>
      <c r="B19" s="94" t="str">
        <f>IF(Teilnehmer!C22&lt;&gt;"",Teilnehmer!B22,"")</f>
        <v/>
      </c>
      <c r="C19" s="95" t="str">
        <f>IF(B19="","",Teilnehmer!C22)</f>
        <v/>
      </c>
      <c r="D19" s="96" t="str">
        <f>IF(B19="","",IF(Teilnehmer!D22="","",Teilnehmer!D22))</f>
        <v/>
      </c>
      <c r="E19" s="98" t="str">
        <f>IF(B19="","",IF(Teilnehmer!E22="","",Teilnehmer!E22))</f>
        <v/>
      </c>
      <c r="F19" s="99" t="str">
        <f>IF(B19="","",IF(Teilnehmer!F22="","",Teilnehmer!F22))</f>
        <v/>
      </c>
      <c r="G19" s="97" t="str">
        <f>IF(B19="","",IF(Teilnehmer!G22="","",Teilnehmer!G22))</f>
        <v/>
      </c>
      <c r="H19" s="98" t="str">
        <f>IF(B19="","",IF(Teilnehmer!H22="","",Teilnehmer!H22))</f>
        <v/>
      </c>
      <c r="I19" s="176" t="str">
        <f>IF(B19="","",IF(Teilnehmer!I22="","",Teilnehmer!I22))</f>
        <v/>
      </c>
      <c r="M19" s="91"/>
      <c r="R19" s="91"/>
    </row>
    <row r="20" spans="1:18" x14ac:dyDescent="0.2">
      <c r="A20" s="93">
        <v>18</v>
      </c>
      <c r="B20" s="94" t="str">
        <f>IF(Teilnehmer!C23&lt;&gt;"",Teilnehmer!B23,"")</f>
        <v/>
      </c>
      <c r="C20" s="95" t="str">
        <f>IF(B20="","",Teilnehmer!C23)</f>
        <v/>
      </c>
      <c r="D20" s="96" t="str">
        <f>IF(B20="","",IF(Teilnehmer!D23="","",Teilnehmer!D23))</f>
        <v/>
      </c>
      <c r="E20" s="98" t="str">
        <f>IF(B20="","",IF(Teilnehmer!E23="","",Teilnehmer!E23))</f>
        <v/>
      </c>
      <c r="F20" s="99" t="str">
        <f>IF(B20="","",IF(Teilnehmer!F23="","",Teilnehmer!F23))</f>
        <v/>
      </c>
      <c r="G20" s="97" t="str">
        <f>IF(B20="","",IF(Teilnehmer!G23="","",Teilnehmer!G23))</f>
        <v/>
      </c>
      <c r="H20" s="98" t="str">
        <f>IF(B20="","",IF(Teilnehmer!H23="","",Teilnehmer!H23))</f>
        <v/>
      </c>
      <c r="I20" s="176" t="str">
        <f>IF(B20="","",IF(Teilnehmer!I23="","",Teilnehmer!I23))</f>
        <v/>
      </c>
      <c r="M20" s="91"/>
      <c r="R20" s="91"/>
    </row>
    <row r="21" spans="1:18" x14ac:dyDescent="0.2">
      <c r="A21" s="93">
        <v>19</v>
      </c>
      <c r="B21" s="94" t="str">
        <f>IF(Teilnehmer!C24&lt;&gt;"",Teilnehmer!B24,"")</f>
        <v/>
      </c>
      <c r="C21" s="95" t="str">
        <f>IF(B21="","",Teilnehmer!C24)</f>
        <v/>
      </c>
      <c r="D21" s="96" t="str">
        <f>IF(B21="","",IF(Teilnehmer!D24="","",Teilnehmer!D24))</f>
        <v/>
      </c>
      <c r="E21" s="98" t="str">
        <f>IF(B21="","",IF(Teilnehmer!E24="","",Teilnehmer!E24))</f>
        <v/>
      </c>
      <c r="F21" s="99" t="str">
        <f>IF(B21="","",IF(Teilnehmer!F24="","",Teilnehmer!F24))</f>
        <v/>
      </c>
      <c r="G21" s="97" t="str">
        <f>IF(B21="","",IF(Teilnehmer!G24="","",Teilnehmer!G24))</f>
        <v/>
      </c>
      <c r="H21" s="98" t="str">
        <f>IF(B21="","",IF(Teilnehmer!H24="","",Teilnehmer!H24))</f>
        <v/>
      </c>
      <c r="I21" s="176" t="str">
        <f>IF(B21="","",IF(Teilnehmer!I24="","",Teilnehmer!I24))</f>
        <v/>
      </c>
      <c r="M21" s="91"/>
      <c r="R21" s="91"/>
    </row>
    <row r="22" spans="1:18" x14ac:dyDescent="0.2">
      <c r="A22" s="93">
        <v>20</v>
      </c>
      <c r="B22" s="94" t="str">
        <f>IF(Teilnehmer!C25&lt;&gt;"",Teilnehmer!B25,"")</f>
        <v/>
      </c>
      <c r="C22" s="95" t="str">
        <f>IF(B22="","",Teilnehmer!C25)</f>
        <v/>
      </c>
      <c r="D22" s="96" t="str">
        <f>IF(B22="","",IF(Teilnehmer!D25="","",Teilnehmer!D25))</f>
        <v/>
      </c>
      <c r="E22" s="98" t="str">
        <f>IF(B22="","",IF(Teilnehmer!E25="","",Teilnehmer!E25))</f>
        <v/>
      </c>
      <c r="F22" s="99" t="str">
        <f>IF(B22="","",IF(Teilnehmer!F25="","",Teilnehmer!F25))</f>
        <v/>
      </c>
      <c r="G22" s="97" t="str">
        <f>IF(B22="","",IF(Teilnehmer!G25="","",Teilnehmer!G25))</f>
        <v/>
      </c>
      <c r="H22" s="98" t="str">
        <f>IF(B22="","",IF(Teilnehmer!H25="","",Teilnehmer!H25))</f>
        <v/>
      </c>
      <c r="I22" s="176" t="str">
        <f>IF(B22="","",IF(Teilnehmer!I25="","",Teilnehmer!I25))</f>
        <v/>
      </c>
      <c r="M22" s="91"/>
      <c r="R22" s="91"/>
    </row>
    <row r="23" spans="1:18" x14ac:dyDescent="0.2">
      <c r="A23" s="93">
        <v>21</v>
      </c>
      <c r="B23" s="94" t="str">
        <f>IF(Teilnehmer!C26&lt;&gt;"",Teilnehmer!B26,"")</f>
        <v/>
      </c>
      <c r="C23" s="95" t="str">
        <f>IF(B23="","",Teilnehmer!C26)</f>
        <v/>
      </c>
      <c r="D23" s="96" t="str">
        <f>IF(B23="","",IF(Teilnehmer!D26="","",Teilnehmer!D26))</f>
        <v/>
      </c>
      <c r="E23" s="98" t="str">
        <f>IF(B23="","",IF(Teilnehmer!E26="","",Teilnehmer!E26))</f>
        <v/>
      </c>
      <c r="F23" s="99" t="str">
        <f>IF(B23="","",IF(Teilnehmer!F26="","",Teilnehmer!F26))</f>
        <v/>
      </c>
      <c r="G23" s="97" t="str">
        <f>IF(B23="","",IF(Teilnehmer!G26="","",Teilnehmer!G26))</f>
        <v/>
      </c>
      <c r="H23" s="98" t="str">
        <f>IF(B23="","",IF(Teilnehmer!H26="","",Teilnehmer!H26))</f>
        <v/>
      </c>
      <c r="I23" s="176" t="str">
        <f>IF(B23="","",IF(Teilnehmer!I26="","",Teilnehmer!I26))</f>
        <v/>
      </c>
      <c r="M23" s="91"/>
      <c r="R23" s="91"/>
    </row>
    <row r="24" spans="1:18" x14ac:dyDescent="0.2">
      <c r="A24" s="93">
        <v>22</v>
      </c>
      <c r="B24" s="94" t="str">
        <f>IF(Teilnehmer!C27&lt;&gt;"",Teilnehmer!B27,"")</f>
        <v/>
      </c>
      <c r="C24" s="95" t="str">
        <f>IF(B24="","",Teilnehmer!C27)</f>
        <v/>
      </c>
      <c r="D24" s="96" t="str">
        <f>IF(B24="","",IF(Teilnehmer!D27="","",Teilnehmer!D27))</f>
        <v/>
      </c>
      <c r="E24" s="98" t="str">
        <f>IF(B24="","",IF(Teilnehmer!E27="","",Teilnehmer!E27))</f>
        <v/>
      </c>
      <c r="F24" s="99" t="str">
        <f>IF(B24="","",IF(Teilnehmer!F27="","",Teilnehmer!F27))</f>
        <v/>
      </c>
      <c r="G24" s="97" t="str">
        <f>IF(B24="","",IF(Teilnehmer!G27="","",Teilnehmer!G27))</f>
        <v/>
      </c>
      <c r="H24" s="98" t="str">
        <f>IF(B24="","",IF(Teilnehmer!H27="","",Teilnehmer!H27))</f>
        <v/>
      </c>
      <c r="I24" s="176" t="str">
        <f>IF(B24="","",IF(Teilnehmer!I27="","",Teilnehmer!I27))</f>
        <v/>
      </c>
      <c r="M24" s="91"/>
      <c r="R24" s="91"/>
    </row>
    <row r="25" spans="1:18" x14ac:dyDescent="0.2">
      <c r="A25" s="93">
        <v>23</v>
      </c>
      <c r="B25" s="94" t="str">
        <f>IF(Teilnehmer!C28&lt;&gt;"",Teilnehmer!B28,"")</f>
        <v/>
      </c>
      <c r="C25" s="95" t="str">
        <f>IF(B25="","",Teilnehmer!C28)</f>
        <v/>
      </c>
      <c r="D25" s="96" t="str">
        <f>IF(B25="","",IF(Teilnehmer!D28="","",Teilnehmer!D28))</f>
        <v/>
      </c>
      <c r="E25" s="98" t="str">
        <f>IF(B25="","",IF(Teilnehmer!E28="","",Teilnehmer!E28))</f>
        <v/>
      </c>
      <c r="F25" s="99" t="str">
        <f>IF(B25="","",IF(Teilnehmer!F28="","",Teilnehmer!F28))</f>
        <v/>
      </c>
      <c r="G25" s="97" t="str">
        <f>IF(B25="","",IF(Teilnehmer!G28="","",Teilnehmer!G28))</f>
        <v/>
      </c>
      <c r="H25" s="98" t="str">
        <f>IF(B25="","",IF(Teilnehmer!H28="","",Teilnehmer!H28))</f>
        <v/>
      </c>
      <c r="I25" s="176" t="str">
        <f>IF(B25="","",IF(Teilnehmer!I28="","",Teilnehmer!I28))</f>
        <v/>
      </c>
      <c r="M25" s="91"/>
      <c r="R25" s="91"/>
    </row>
    <row r="26" spans="1:18" x14ac:dyDescent="0.2">
      <c r="A26" s="93">
        <v>24</v>
      </c>
      <c r="B26" s="94" t="str">
        <f>IF(Teilnehmer!C29&lt;&gt;"",Teilnehmer!B29,"")</f>
        <v/>
      </c>
      <c r="C26" s="95" t="str">
        <f>IF(B26="","",Teilnehmer!C29)</f>
        <v/>
      </c>
      <c r="D26" s="96" t="str">
        <f>IF(B26="","",IF(Teilnehmer!D29="","",Teilnehmer!D29))</f>
        <v/>
      </c>
      <c r="E26" s="98" t="str">
        <f>IF(B26="","",IF(Teilnehmer!E29="","",Teilnehmer!E29))</f>
        <v/>
      </c>
      <c r="F26" s="99" t="str">
        <f>IF(B26="","",IF(Teilnehmer!F29="","",Teilnehmer!F29))</f>
        <v/>
      </c>
      <c r="G26" s="97" t="str">
        <f>IF(B26="","",IF(Teilnehmer!G29="","",Teilnehmer!G29))</f>
        <v/>
      </c>
      <c r="H26" s="98" t="str">
        <f>IF(B26="","",IF(Teilnehmer!H29="","",Teilnehmer!H29))</f>
        <v/>
      </c>
      <c r="I26" s="176" t="str">
        <f>IF(B26="","",IF(Teilnehmer!I29="","",Teilnehmer!I29))</f>
        <v/>
      </c>
      <c r="M26" s="91"/>
      <c r="R26" s="91"/>
    </row>
    <row r="27" spans="1:18" x14ac:dyDescent="0.2">
      <c r="A27" s="93">
        <v>25</v>
      </c>
      <c r="B27" s="94" t="str">
        <f>IF(Teilnehmer!C30&lt;&gt;"",Teilnehmer!B30,"")</f>
        <v/>
      </c>
      <c r="C27" s="95" t="str">
        <f>IF(B27="","",Teilnehmer!C30)</f>
        <v/>
      </c>
      <c r="D27" s="96" t="str">
        <f>IF(B27="","",IF(Teilnehmer!D30="","",Teilnehmer!D30))</f>
        <v/>
      </c>
      <c r="E27" s="98" t="str">
        <f>IF(B27="","",IF(Teilnehmer!E30="","",Teilnehmer!E30))</f>
        <v/>
      </c>
      <c r="F27" s="99" t="str">
        <f>IF(B27="","",IF(Teilnehmer!F30="","",Teilnehmer!F30))</f>
        <v/>
      </c>
      <c r="G27" s="97" t="str">
        <f>IF(B27="","",IF(Teilnehmer!G30="","",Teilnehmer!G30))</f>
        <v/>
      </c>
      <c r="H27" s="98" t="str">
        <f>IF(B27="","",IF(Teilnehmer!H30="","",Teilnehmer!H30))</f>
        <v/>
      </c>
      <c r="I27" s="176" t="str">
        <f>IF(B27="","",IF(Teilnehmer!I30="","",Teilnehmer!I30))</f>
        <v/>
      </c>
      <c r="M27" s="91"/>
      <c r="R27" s="91"/>
    </row>
    <row r="28" spans="1:18" x14ac:dyDescent="0.2">
      <c r="A28" s="93">
        <v>26</v>
      </c>
      <c r="B28" s="94" t="str">
        <f>IF(Teilnehmer!C31&lt;&gt;"",Teilnehmer!B31,"")</f>
        <v/>
      </c>
      <c r="C28" s="95" t="str">
        <f>IF(B28="","",Teilnehmer!C31)</f>
        <v/>
      </c>
      <c r="D28" s="96" t="str">
        <f>IF(B28="","",IF(Teilnehmer!D31="","",Teilnehmer!D31))</f>
        <v/>
      </c>
      <c r="E28" s="98" t="str">
        <f>IF(B28="","",IF(Teilnehmer!E31="","",Teilnehmer!E31))</f>
        <v/>
      </c>
      <c r="F28" s="99" t="str">
        <f>IF(B28="","",IF(Teilnehmer!F31="","",Teilnehmer!F31))</f>
        <v/>
      </c>
      <c r="G28" s="97" t="str">
        <f>IF(B28="","",IF(Teilnehmer!G31="","",Teilnehmer!G31))</f>
        <v/>
      </c>
      <c r="H28" s="98" t="str">
        <f>IF(B28="","",IF(Teilnehmer!H31="","",Teilnehmer!H31))</f>
        <v/>
      </c>
      <c r="I28" s="176" t="str">
        <f>IF(B28="","",IF(Teilnehmer!I31="","",Teilnehmer!I31))</f>
        <v/>
      </c>
      <c r="M28" s="91"/>
      <c r="R28" s="91"/>
    </row>
    <row r="29" spans="1:18" x14ac:dyDescent="0.2">
      <c r="A29" s="93">
        <v>27</v>
      </c>
      <c r="B29" s="94" t="str">
        <f>IF(Teilnehmer!C32&lt;&gt;"",Teilnehmer!B32,"")</f>
        <v/>
      </c>
      <c r="C29" s="95" t="str">
        <f>IF(B29="","",Teilnehmer!C32)</f>
        <v/>
      </c>
      <c r="D29" s="96" t="str">
        <f>IF(B29="","",IF(Teilnehmer!D32="","",Teilnehmer!D32))</f>
        <v/>
      </c>
      <c r="E29" s="98" t="str">
        <f>IF(B29="","",IF(Teilnehmer!E32="","",Teilnehmer!E32))</f>
        <v/>
      </c>
      <c r="F29" s="99" t="str">
        <f>IF(B29="","",IF(Teilnehmer!F32="","",Teilnehmer!F32))</f>
        <v/>
      </c>
      <c r="G29" s="97" t="str">
        <f>IF(B29="","",IF(Teilnehmer!G32="","",Teilnehmer!G32))</f>
        <v/>
      </c>
      <c r="H29" s="98" t="str">
        <f>IF(B29="","",IF(Teilnehmer!H32="","",Teilnehmer!H32))</f>
        <v/>
      </c>
      <c r="I29" s="176" t="str">
        <f>IF(B29="","",IF(Teilnehmer!I32="","",Teilnehmer!I32))</f>
        <v/>
      </c>
      <c r="M29" s="91"/>
      <c r="R29" s="91"/>
    </row>
    <row r="30" spans="1:18" x14ac:dyDescent="0.2">
      <c r="A30" s="93">
        <v>28</v>
      </c>
      <c r="B30" s="94" t="str">
        <f>IF(Teilnehmer!C33&lt;&gt;"",Teilnehmer!B33,"")</f>
        <v/>
      </c>
      <c r="C30" s="95" t="str">
        <f>IF(B30="","",Teilnehmer!C33)</f>
        <v/>
      </c>
      <c r="D30" s="96" t="str">
        <f>IF(B30="","",IF(Teilnehmer!D33="","",Teilnehmer!D33))</f>
        <v/>
      </c>
      <c r="E30" s="98" t="str">
        <f>IF(B30="","",IF(Teilnehmer!E33="","",Teilnehmer!E33))</f>
        <v/>
      </c>
      <c r="F30" s="99" t="str">
        <f>IF(B30="","",IF(Teilnehmer!F33="","",Teilnehmer!F33))</f>
        <v/>
      </c>
      <c r="G30" s="97" t="str">
        <f>IF(B30="","",IF(Teilnehmer!G33="","",Teilnehmer!G33))</f>
        <v/>
      </c>
      <c r="H30" s="98" t="str">
        <f>IF(B30="","",IF(Teilnehmer!H33="","",Teilnehmer!H33))</f>
        <v/>
      </c>
      <c r="I30" s="176" t="str">
        <f>IF(B30="","",IF(Teilnehmer!I33="","",Teilnehmer!I33))</f>
        <v/>
      </c>
      <c r="M30" s="91"/>
      <c r="R30" s="91"/>
    </row>
    <row r="31" spans="1:18" x14ac:dyDescent="0.2">
      <c r="A31" s="93">
        <v>29</v>
      </c>
      <c r="B31" s="94" t="str">
        <f>IF(Teilnehmer!C34&lt;&gt;"",Teilnehmer!B34,"")</f>
        <v/>
      </c>
      <c r="C31" s="95" t="str">
        <f>IF(B31="","",Teilnehmer!C34)</f>
        <v/>
      </c>
      <c r="D31" s="96" t="str">
        <f>IF(B31="","",IF(Teilnehmer!D34="","",Teilnehmer!D34))</f>
        <v/>
      </c>
      <c r="E31" s="98" t="str">
        <f>IF(B31="","",IF(Teilnehmer!E34="","",Teilnehmer!E34))</f>
        <v/>
      </c>
      <c r="F31" s="99" t="str">
        <f>IF(B31="","",IF(Teilnehmer!F34="","",Teilnehmer!F34))</f>
        <v/>
      </c>
      <c r="G31" s="97" t="str">
        <f>IF(B31="","",IF(Teilnehmer!G34="","",Teilnehmer!G34))</f>
        <v/>
      </c>
      <c r="H31" s="98" t="str">
        <f>IF(B31="","",IF(Teilnehmer!H34="","",Teilnehmer!H34))</f>
        <v/>
      </c>
      <c r="I31" s="176" t="str">
        <f>IF(B31="","",IF(Teilnehmer!I34="","",Teilnehmer!I34))</f>
        <v/>
      </c>
      <c r="M31" s="91"/>
      <c r="R31" s="91"/>
    </row>
    <row r="32" spans="1:18" x14ac:dyDescent="0.2">
      <c r="A32" s="93">
        <v>30</v>
      </c>
      <c r="B32" s="94" t="str">
        <f>IF(Teilnehmer!C35&lt;&gt;"",Teilnehmer!B35,"")</f>
        <v/>
      </c>
      <c r="C32" s="95" t="str">
        <f>IF(B32="","",Teilnehmer!C35)</f>
        <v/>
      </c>
      <c r="D32" s="96" t="str">
        <f>IF(B32="","",IF(Teilnehmer!D35="","",Teilnehmer!D35))</f>
        <v/>
      </c>
      <c r="E32" s="98" t="str">
        <f>IF(B32="","",IF(Teilnehmer!E35="","",Teilnehmer!E35))</f>
        <v/>
      </c>
      <c r="F32" s="99" t="str">
        <f>IF(B32="","",IF(Teilnehmer!F35="","",Teilnehmer!F35))</f>
        <v/>
      </c>
      <c r="G32" s="97" t="str">
        <f>IF(B32="","",IF(Teilnehmer!G35="","",Teilnehmer!G35))</f>
        <v/>
      </c>
      <c r="H32" s="98" t="str">
        <f>IF(B32="","",IF(Teilnehmer!H35="","",Teilnehmer!H35))</f>
        <v/>
      </c>
      <c r="I32" s="176" t="str">
        <f>IF(B32="","",IF(Teilnehmer!I35="","",Teilnehmer!I35))</f>
        <v/>
      </c>
      <c r="M32" s="91"/>
      <c r="R32" s="91"/>
    </row>
    <row r="33" spans="1:18" x14ac:dyDescent="0.2">
      <c r="A33" s="93">
        <v>31</v>
      </c>
      <c r="B33" s="94" t="str">
        <f>IF(Teilnehmer!C36&lt;&gt;"",Teilnehmer!B36,"")</f>
        <v/>
      </c>
      <c r="C33" s="95" t="str">
        <f>IF(B33="","",Teilnehmer!C36)</f>
        <v/>
      </c>
      <c r="D33" s="96" t="str">
        <f>IF(B33="","",IF(Teilnehmer!D36="","",Teilnehmer!D36))</f>
        <v/>
      </c>
      <c r="E33" s="98" t="str">
        <f>IF(B33="","",IF(Teilnehmer!E36="","",Teilnehmer!E36))</f>
        <v/>
      </c>
      <c r="F33" s="99" t="str">
        <f>IF(B33="","",IF(Teilnehmer!F36="","",Teilnehmer!F36))</f>
        <v/>
      </c>
      <c r="G33" s="97" t="str">
        <f>IF(B33="","",IF(Teilnehmer!G36="","",Teilnehmer!G36))</f>
        <v/>
      </c>
      <c r="H33" s="98" t="str">
        <f>IF(B33="","",IF(Teilnehmer!H36="","",Teilnehmer!H36))</f>
        <v/>
      </c>
      <c r="I33" s="176" t="str">
        <f>IF(B33="","",IF(Teilnehmer!I36="","",Teilnehmer!I36))</f>
        <v/>
      </c>
      <c r="M33" s="91"/>
      <c r="R33" s="91"/>
    </row>
    <row r="34" spans="1:18" x14ac:dyDescent="0.2">
      <c r="A34" s="93">
        <v>32</v>
      </c>
      <c r="B34" s="94" t="str">
        <f>IF(Teilnehmer!C37&lt;&gt;"",Teilnehmer!B37,"")</f>
        <v/>
      </c>
      <c r="C34" s="95" t="str">
        <f>IF(B34="","",Teilnehmer!C37)</f>
        <v/>
      </c>
      <c r="D34" s="96" t="str">
        <f>IF(B34="","",IF(Teilnehmer!D37="","",Teilnehmer!D37))</f>
        <v/>
      </c>
      <c r="E34" s="98" t="str">
        <f>IF(B34="","",IF(Teilnehmer!E37="","",Teilnehmer!E37))</f>
        <v/>
      </c>
      <c r="F34" s="99" t="str">
        <f>IF(B34="","",IF(Teilnehmer!F37="","",Teilnehmer!F37))</f>
        <v/>
      </c>
      <c r="G34" s="97" t="str">
        <f>IF(B34="","",IF(Teilnehmer!G37="","",Teilnehmer!G37))</f>
        <v/>
      </c>
      <c r="H34" s="98" t="str">
        <f>IF(B34="","",IF(Teilnehmer!H37="","",Teilnehmer!H37))</f>
        <v/>
      </c>
      <c r="I34" s="176" t="str">
        <f>IF(B34="","",IF(Teilnehmer!I37="","",Teilnehmer!I37))</f>
        <v/>
      </c>
      <c r="M34" s="91"/>
      <c r="R34" s="91"/>
    </row>
    <row r="35" spans="1:18" x14ac:dyDescent="0.2">
      <c r="A35" s="93">
        <v>33</v>
      </c>
      <c r="B35" s="94" t="str">
        <f>IF(Teilnehmer!C38&lt;&gt;"",Teilnehmer!B38,"")</f>
        <v/>
      </c>
      <c r="C35" s="95" t="str">
        <f>IF(B35="","",Teilnehmer!C38)</f>
        <v/>
      </c>
      <c r="D35" s="96" t="str">
        <f>IF(B35="","",IF(Teilnehmer!D38="","",Teilnehmer!D38))</f>
        <v/>
      </c>
      <c r="E35" s="98" t="str">
        <f>IF(B35="","",IF(Teilnehmer!E38="","",Teilnehmer!E38))</f>
        <v/>
      </c>
      <c r="F35" s="99" t="str">
        <f>IF(B35="","",IF(Teilnehmer!F38="","",Teilnehmer!F38))</f>
        <v/>
      </c>
      <c r="G35" s="97" t="str">
        <f>IF(B35="","",IF(Teilnehmer!G38="","",Teilnehmer!G38))</f>
        <v/>
      </c>
      <c r="H35" s="98" t="str">
        <f>IF(B35="","",IF(Teilnehmer!H38="","",Teilnehmer!H38))</f>
        <v/>
      </c>
      <c r="I35" s="176" t="str">
        <f>IF(B35="","",IF(Teilnehmer!I38="","",Teilnehmer!I38))</f>
        <v/>
      </c>
      <c r="M35" s="91"/>
      <c r="R35" s="91"/>
    </row>
    <row r="36" spans="1:18" x14ac:dyDescent="0.2">
      <c r="A36" s="93">
        <v>34</v>
      </c>
      <c r="B36" s="94" t="str">
        <f>IF(Teilnehmer!C39&lt;&gt;"",Teilnehmer!B39,"")</f>
        <v/>
      </c>
      <c r="C36" s="95" t="str">
        <f>IF(B36="","",Teilnehmer!C39)</f>
        <v/>
      </c>
      <c r="D36" s="96" t="str">
        <f>IF(B36="","",IF(Teilnehmer!D39="","",Teilnehmer!D39))</f>
        <v/>
      </c>
      <c r="E36" s="98" t="str">
        <f>IF(B36="","",IF(Teilnehmer!E39="","",Teilnehmer!E39))</f>
        <v/>
      </c>
      <c r="F36" s="99" t="str">
        <f>IF(B36="","",IF(Teilnehmer!F39="","",Teilnehmer!F39))</f>
        <v/>
      </c>
      <c r="G36" s="97" t="str">
        <f>IF(B36="","",IF(Teilnehmer!G39="","",Teilnehmer!G39))</f>
        <v/>
      </c>
      <c r="H36" s="98" t="str">
        <f>IF(B36="","",IF(Teilnehmer!H39="","",Teilnehmer!H39))</f>
        <v/>
      </c>
      <c r="I36" s="176" t="str">
        <f>IF(B36="","",IF(Teilnehmer!I39="","",Teilnehmer!I39))</f>
        <v/>
      </c>
      <c r="M36" s="91"/>
      <c r="R36" s="91"/>
    </row>
    <row r="37" spans="1:18" x14ac:dyDescent="0.2">
      <c r="A37" s="93">
        <v>35</v>
      </c>
      <c r="B37" s="94" t="str">
        <f>IF(Teilnehmer!C40&lt;&gt;"",Teilnehmer!B40,"")</f>
        <v/>
      </c>
      <c r="C37" s="95" t="str">
        <f>IF(B37="","",Teilnehmer!C40)</f>
        <v/>
      </c>
      <c r="D37" s="96" t="str">
        <f>IF(B37="","",IF(Teilnehmer!D40="","",Teilnehmer!D40))</f>
        <v/>
      </c>
      <c r="E37" s="98" t="str">
        <f>IF(B37="","",IF(Teilnehmer!E40="","",Teilnehmer!E40))</f>
        <v/>
      </c>
      <c r="F37" s="99" t="str">
        <f>IF(B37="","",IF(Teilnehmer!F40="","",Teilnehmer!F40))</f>
        <v/>
      </c>
      <c r="G37" s="97" t="str">
        <f>IF(B37="","",IF(Teilnehmer!G40="","",Teilnehmer!G40))</f>
        <v/>
      </c>
      <c r="H37" s="98" t="str">
        <f>IF(B37="","",IF(Teilnehmer!H40="","",Teilnehmer!H40))</f>
        <v/>
      </c>
      <c r="I37" s="176" t="str">
        <f>IF(B37="","",IF(Teilnehmer!I40="","",Teilnehmer!I40))</f>
        <v/>
      </c>
      <c r="M37" s="91"/>
      <c r="R37" s="91"/>
    </row>
    <row r="38" spans="1:18" x14ac:dyDescent="0.2">
      <c r="A38" s="93">
        <v>36</v>
      </c>
      <c r="B38" s="94" t="str">
        <f>IF(Teilnehmer!C41&lt;&gt;"",Teilnehmer!B41,"")</f>
        <v/>
      </c>
      <c r="C38" s="95" t="str">
        <f>IF(B38="","",Teilnehmer!C41)</f>
        <v/>
      </c>
      <c r="D38" s="96" t="str">
        <f>IF(B38="","",IF(Teilnehmer!D41="","",Teilnehmer!D41))</f>
        <v/>
      </c>
      <c r="E38" s="98" t="str">
        <f>IF(B38="","",IF(Teilnehmer!E41="","",Teilnehmer!E41))</f>
        <v/>
      </c>
      <c r="F38" s="99" t="str">
        <f>IF(B38="","",IF(Teilnehmer!F41="","",Teilnehmer!F41))</f>
        <v/>
      </c>
      <c r="G38" s="97" t="str">
        <f>IF(B38="","",IF(Teilnehmer!G41="","",Teilnehmer!G41))</f>
        <v/>
      </c>
      <c r="H38" s="98" t="str">
        <f>IF(B38="","",IF(Teilnehmer!H41="","",Teilnehmer!H41))</f>
        <v/>
      </c>
      <c r="I38" s="176" t="str">
        <f>IF(B38="","",IF(Teilnehmer!I41="","",Teilnehmer!I41))</f>
        <v/>
      </c>
      <c r="M38" s="91"/>
      <c r="R38" s="91"/>
    </row>
    <row r="39" spans="1:18" x14ac:dyDescent="0.2">
      <c r="A39" s="93">
        <v>37</v>
      </c>
      <c r="B39" s="94" t="str">
        <f>IF(Teilnehmer!C42&lt;&gt;"",Teilnehmer!B42,"")</f>
        <v/>
      </c>
      <c r="C39" s="95" t="str">
        <f>IF(B39="","",Teilnehmer!C42)</f>
        <v/>
      </c>
      <c r="D39" s="96" t="str">
        <f>IF(B39="","",IF(Teilnehmer!D42="","",Teilnehmer!D42))</f>
        <v/>
      </c>
      <c r="E39" s="98" t="str">
        <f>IF(B39="","",IF(Teilnehmer!E42="","",Teilnehmer!E42))</f>
        <v/>
      </c>
      <c r="F39" s="99" t="str">
        <f>IF(B39="","",IF(Teilnehmer!F42="","",Teilnehmer!F42))</f>
        <v/>
      </c>
      <c r="G39" s="97" t="str">
        <f>IF(B39="","",IF(Teilnehmer!G42="","",Teilnehmer!G42))</f>
        <v/>
      </c>
      <c r="H39" s="98" t="str">
        <f>IF(B39="","",IF(Teilnehmer!H42="","",Teilnehmer!H42))</f>
        <v/>
      </c>
      <c r="I39" s="176" t="str">
        <f>IF(B39="","",IF(Teilnehmer!I42="","",Teilnehmer!I42))</f>
        <v/>
      </c>
      <c r="M39" s="91"/>
      <c r="R39" s="91"/>
    </row>
    <row r="40" spans="1:18" x14ac:dyDescent="0.2">
      <c r="A40" s="93">
        <v>38</v>
      </c>
      <c r="B40" s="94" t="str">
        <f>IF(Teilnehmer!C43&lt;&gt;"",Teilnehmer!B43,"")</f>
        <v/>
      </c>
      <c r="C40" s="95" t="str">
        <f>IF(B40="","",Teilnehmer!C43)</f>
        <v/>
      </c>
      <c r="D40" s="96" t="str">
        <f>IF(B40="","",IF(Teilnehmer!D43="","",Teilnehmer!D43))</f>
        <v/>
      </c>
      <c r="E40" s="98" t="str">
        <f>IF(B40="","",IF(Teilnehmer!E43="","",Teilnehmer!E43))</f>
        <v/>
      </c>
      <c r="F40" s="99" t="str">
        <f>IF(B40="","",IF(Teilnehmer!F43="","",Teilnehmer!F43))</f>
        <v/>
      </c>
      <c r="G40" s="97" t="str">
        <f>IF(B40="","",IF(Teilnehmer!G43="","",Teilnehmer!G43))</f>
        <v/>
      </c>
      <c r="H40" s="98" t="str">
        <f>IF(B40="","",IF(Teilnehmer!H43="","",Teilnehmer!H43))</f>
        <v/>
      </c>
      <c r="I40" s="176" t="str">
        <f>IF(B40="","",IF(Teilnehmer!I43="","",Teilnehmer!I43))</f>
        <v/>
      </c>
      <c r="M40" s="91"/>
      <c r="R40" s="91"/>
    </row>
    <row r="41" spans="1:18" x14ac:dyDescent="0.2">
      <c r="A41" s="93">
        <v>39</v>
      </c>
      <c r="B41" s="94" t="str">
        <f>IF(Teilnehmer!C44&lt;&gt;"",Teilnehmer!B44,"")</f>
        <v/>
      </c>
      <c r="C41" s="95" t="str">
        <f>IF(B41="","",Teilnehmer!C44)</f>
        <v/>
      </c>
      <c r="D41" s="96" t="str">
        <f>IF(B41="","",IF(Teilnehmer!D44="","",Teilnehmer!D44))</f>
        <v/>
      </c>
      <c r="E41" s="98" t="str">
        <f>IF(B41="","",IF(Teilnehmer!E44="","",Teilnehmer!E44))</f>
        <v/>
      </c>
      <c r="F41" s="99" t="str">
        <f>IF(B41="","",IF(Teilnehmer!F44="","",Teilnehmer!F44))</f>
        <v/>
      </c>
      <c r="G41" s="97" t="str">
        <f>IF(B41="","",IF(Teilnehmer!G44="","",Teilnehmer!G44))</f>
        <v/>
      </c>
      <c r="H41" s="98" t="str">
        <f>IF(B41="","",IF(Teilnehmer!H44="","",Teilnehmer!H44))</f>
        <v/>
      </c>
      <c r="I41" s="176" t="str">
        <f>IF(B41="","",IF(Teilnehmer!I44="","",Teilnehmer!I44))</f>
        <v/>
      </c>
      <c r="M41" s="91"/>
      <c r="R41" s="91"/>
    </row>
    <row r="42" spans="1:18" x14ac:dyDescent="0.2">
      <c r="A42" s="93">
        <v>40</v>
      </c>
      <c r="B42" s="94" t="str">
        <f>IF(Teilnehmer!C45&lt;&gt;"",Teilnehmer!B45,"")</f>
        <v/>
      </c>
      <c r="C42" s="95" t="str">
        <f>IF(B42="","",Teilnehmer!C45)</f>
        <v/>
      </c>
      <c r="D42" s="96" t="str">
        <f>IF(B42="","",IF(Teilnehmer!D45="","",Teilnehmer!D45))</f>
        <v/>
      </c>
      <c r="E42" s="98" t="str">
        <f>IF(B42="","",IF(Teilnehmer!E45="","",Teilnehmer!E45))</f>
        <v/>
      </c>
      <c r="F42" s="99" t="str">
        <f>IF(B42="","",IF(Teilnehmer!F45="","",Teilnehmer!F45))</f>
        <v/>
      </c>
      <c r="G42" s="97" t="str">
        <f>IF(B42="","",IF(Teilnehmer!G45="","",Teilnehmer!G45))</f>
        <v/>
      </c>
      <c r="H42" s="98" t="str">
        <f>IF(B42="","",IF(Teilnehmer!H45="","",Teilnehmer!H45))</f>
        <v/>
      </c>
      <c r="I42" s="176" t="str">
        <f>IF(B42="","",IF(Teilnehmer!I45="","",Teilnehmer!I45))</f>
        <v/>
      </c>
      <c r="M42" s="91"/>
      <c r="R42" s="91"/>
    </row>
    <row r="43" spans="1:18" x14ac:dyDescent="0.2">
      <c r="A43" s="93">
        <v>41</v>
      </c>
      <c r="B43" s="94" t="str">
        <f>IF(Teilnehmer!C46&lt;&gt;"",Teilnehmer!B46,"")</f>
        <v/>
      </c>
      <c r="C43" s="95" t="str">
        <f>IF(B43="","",Teilnehmer!C46)</f>
        <v/>
      </c>
      <c r="D43" s="96" t="str">
        <f>IF(B43="","",IF(Teilnehmer!D46="","",Teilnehmer!D46))</f>
        <v/>
      </c>
      <c r="E43" s="98" t="str">
        <f>IF(B43="","",IF(Teilnehmer!E46="","",Teilnehmer!E46))</f>
        <v/>
      </c>
      <c r="F43" s="99" t="str">
        <f>IF(B43="","",IF(Teilnehmer!F46="","",Teilnehmer!F46))</f>
        <v/>
      </c>
      <c r="G43" s="97" t="str">
        <f>IF(B43="","",IF(Teilnehmer!G46="","",Teilnehmer!G46))</f>
        <v/>
      </c>
      <c r="H43" s="98" t="str">
        <f>IF(B43="","",IF(Teilnehmer!H46="","",Teilnehmer!H46))</f>
        <v/>
      </c>
      <c r="I43" s="176" t="str">
        <f>IF(B43="","",IF(Teilnehmer!I46="","",Teilnehmer!I46))</f>
        <v/>
      </c>
      <c r="M43" s="91"/>
      <c r="R43" s="91"/>
    </row>
    <row r="44" spans="1:18" x14ac:dyDescent="0.2">
      <c r="A44" s="93">
        <v>42</v>
      </c>
      <c r="B44" s="94" t="str">
        <f>IF(Teilnehmer!C47&lt;&gt;"",Teilnehmer!B47,"")</f>
        <v/>
      </c>
      <c r="C44" s="95" t="str">
        <f>IF(B44="","",Teilnehmer!C47)</f>
        <v/>
      </c>
      <c r="D44" s="96" t="str">
        <f>IF(B44="","",IF(Teilnehmer!D47="","",Teilnehmer!D47))</f>
        <v/>
      </c>
      <c r="E44" s="98" t="str">
        <f>IF(B44="","",IF(Teilnehmer!E47="","",Teilnehmer!E47))</f>
        <v/>
      </c>
      <c r="F44" s="99" t="str">
        <f>IF(B44="","",IF(Teilnehmer!F47="","",Teilnehmer!F47))</f>
        <v/>
      </c>
      <c r="G44" s="97" t="str">
        <f>IF(B44="","",IF(Teilnehmer!G47="","",Teilnehmer!G47))</f>
        <v/>
      </c>
      <c r="H44" s="98" t="str">
        <f>IF(B44="","",IF(Teilnehmer!H47="","",Teilnehmer!H47))</f>
        <v/>
      </c>
      <c r="I44" s="176" t="str">
        <f>IF(B44="","",IF(Teilnehmer!I47="","",Teilnehmer!I47))</f>
        <v/>
      </c>
      <c r="M44" s="91"/>
      <c r="R44" s="91"/>
    </row>
    <row r="45" spans="1:18" x14ac:dyDescent="0.2">
      <c r="A45" s="93">
        <v>43</v>
      </c>
      <c r="B45" s="94" t="str">
        <f>IF(Teilnehmer!C48&lt;&gt;"",Teilnehmer!B48,"")</f>
        <v/>
      </c>
      <c r="C45" s="95" t="str">
        <f>IF(B45="","",Teilnehmer!C48)</f>
        <v/>
      </c>
      <c r="D45" s="96" t="str">
        <f>IF(B45="","",IF(Teilnehmer!D48="","",Teilnehmer!D48))</f>
        <v/>
      </c>
      <c r="E45" s="98" t="str">
        <f>IF(B45="","",IF(Teilnehmer!E48="","",Teilnehmer!E48))</f>
        <v/>
      </c>
      <c r="F45" s="99" t="str">
        <f>IF(B45="","",IF(Teilnehmer!F48="","",Teilnehmer!F48))</f>
        <v/>
      </c>
      <c r="G45" s="97" t="str">
        <f>IF(B45="","",IF(Teilnehmer!G48="","",Teilnehmer!G48))</f>
        <v/>
      </c>
      <c r="H45" s="98" t="str">
        <f>IF(B45="","",IF(Teilnehmer!H48="","",Teilnehmer!H48))</f>
        <v/>
      </c>
      <c r="I45" s="176" t="str">
        <f>IF(B45="","",IF(Teilnehmer!I48="","",Teilnehmer!I48))</f>
        <v/>
      </c>
      <c r="M45" s="91"/>
      <c r="R45" s="91"/>
    </row>
    <row r="46" spans="1:18" x14ac:dyDescent="0.2">
      <c r="A46" s="93">
        <v>44</v>
      </c>
      <c r="B46" s="94" t="str">
        <f>IF(Teilnehmer!C49&lt;&gt;"",Teilnehmer!B49,"")</f>
        <v/>
      </c>
      <c r="C46" s="95" t="str">
        <f>IF(B46="","",Teilnehmer!C49)</f>
        <v/>
      </c>
      <c r="D46" s="96" t="str">
        <f>IF(B46="","",IF(Teilnehmer!D49="","",Teilnehmer!D49))</f>
        <v/>
      </c>
      <c r="E46" s="98" t="str">
        <f>IF(B46="","",IF(Teilnehmer!E49="","",Teilnehmer!E49))</f>
        <v/>
      </c>
      <c r="F46" s="99" t="str">
        <f>IF(B46="","",IF(Teilnehmer!F49="","",Teilnehmer!F49))</f>
        <v/>
      </c>
      <c r="G46" s="97" t="str">
        <f>IF(B46="","",IF(Teilnehmer!G49="","",Teilnehmer!G49))</f>
        <v/>
      </c>
      <c r="H46" s="98" t="str">
        <f>IF(B46="","",IF(Teilnehmer!H49="","",Teilnehmer!H49))</f>
        <v/>
      </c>
      <c r="I46" s="176" t="str">
        <f>IF(B46="","",IF(Teilnehmer!I49="","",Teilnehmer!I49))</f>
        <v/>
      </c>
      <c r="M46" s="91"/>
      <c r="R46" s="91"/>
    </row>
    <row r="47" spans="1:18" x14ac:dyDescent="0.2">
      <c r="A47" s="93">
        <v>45</v>
      </c>
      <c r="B47" s="94" t="str">
        <f>IF(Teilnehmer!C50&lt;&gt;"",Teilnehmer!B50,"")</f>
        <v/>
      </c>
      <c r="C47" s="95" t="str">
        <f>IF(B47="","",Teilnehmer!C50)</f>
        <v/>
      </c>
      <c r="D47" s="96" t="str">
        <f>IF(B47="","",IF(Teilnehmer!D50="","",Teilnehmer!D50))</f>
        <v/>
      </c>
      <c r="E47" s="98" t="str">
        <f>IF(B47="","",IF(Teilnehmer!E50="","",Teilnehmer!E50))</f>
        <v/>
      </c>
      <c r="F47" s="99" t="str">
        <f>IF(B47="","",IF(Teilnehmer!F50="","",Teilnehmer!F50))</f>
        <v/>
      </c>
      <c r="G47" s="97" t="str">
        <f>IF(B47="","",IF(Teilnehmer!G50="","",Teilnehmer!G50))</f>
        <v/>
      </c>
      <c r="H47" s="98" t="str">
        <f>IF(B47="","",IF(Teilnehmer!H50="","",Teilnehmer!H50))</f>
        <v/>
      </c>
      <c r="I47" s="176" t="str">
        <f>IF(B47="","",IF(Teilnehmer!I50="","",Teilnehmer!I50))</f>
        <v/>
      </c>
      <c r="M47" s="91"/>
      <c r="R47" s="91"/>
    </row>
    <row r="48" spans="1:18" x14ac:dyDescent="0.2">
      <c r="A48" s="93">
        <v>46</v>
      </c>
      <c r="B48" s="94" t="str">
        <f>IF(Teilnehmer!C51&lt;&gt;"",Teilnehmer!B51,"")</f>
        <v/>
      </c>
      <c r="C48" s="95" t="str">
        <f>IF(B48="","",Teilnehmer!C51)</f>
        <v/>
      </c>
      <c r="D48" s="96" t="str">
        <f>IF(B48="","",IF(Teilnehmer!D51="","",Teilnehmer!D51))</f>
        <v/>
      </c>
      <c r="E48" s="98" t="str">
        <f>IF(B48="","",IF(Teilnehmer!E51="","",Teilnehmer!E51))</f>
        <v/>
      </c>
      <c r="F48" s="99" t="str">
        <f>IF(B48="","",IF(Teilnehmer!F51="","",Teilnehmer!F51))</f>
        <v/>
      </c>
      <c r="G48" s="97" t="str">
        <f>IF(B48="","",IF(Teilnehmer!G51="","",Teilnehmer!G51))</f>
        <v/>
      </c>
      <c r="H48" s="98" t="str">
        <f>IF(B48="","",IF(Teilnehmer!H51="","",Teilnehmer!H51))</f>
        <v/>
      </c>
      <c r="I48" s="176" t="str">
        <f>IF(B48="","",IF(Teilnehmer!I51="","",Teilnehmer!I51))</f>
        <v/>
      </c>
      <c r="M48" s="91"/>
      <c r="R48" s="91"/>
    </row>
    <row r="49" spans="1:18" x14ac:dyDescent="0.2">
      <c r="A49" s="93">
        <v>47</v>
      </c>
      <c r="B49" s="94" t="str">
        <f>IF(Teilnehmer!C52&lt;&gt;"",Teilnehmer!B52,"")</f>
        <v/>
      </c>
      <c r="C49" s="95" t="str">
        <f>IF(B49="","",Teilnehmer!C52)</f>
        <v/>
      </c>
      <c r="D49" s="96" t="str">
        <f>IF(B49="","",IF(Teilnehmer!D52="","",Teilnehmer!D52))</f>
        <v/>
      </c>
      <c r="E49" s="98" t="str">
        <f>IF(B49="","",IF(Teilnehmer!E52="","",Teilnehmer!E52))</f>
        <v/>
      </c>
      <c r="F49" s="99" t="str">
        <f>IF(B49="","",IF(Teilnehmer!F52="","",Teilnehmer!F52))</f>
        <v/>
      </c>
      <c r="G49" s="97" t="str">
        <f>IF(B49="","",IF(Teilnehmer!G52="","",Teilnehmer!G52))</f>
        <v/>
      </c>
      <c r="H49" s="98" t="str">
        <f>IF(B49="","",IF(Teilnehmer!H52="","",Teilnehmer!H52))</f>
        <v/>
      </c>
      <c r="I49" s="176" t="str">
        <f>IF(B49="","",IF(Teilnehmer!I52="","",Teilnehmer!I52))</f>
        <v/>
      </c>
      <c r="M49" s="91"/>
      <c r="R49" s="91"/>
    </row>
    <row r="50" spans="1:18" x14ac:dyDescent="0.2">
      <c r="A50" s="93">
        <v>48</v>
      </c>
      <c r="B50" s="94" t="str">
        <f>IF(Teilnehmer!C53&lt;&gt;"",Teilnehmer!B53,"")</f>
        <v/>
      </c>
      <c r="C50" s="95" t="str">
        <f>IF(B50="","",Teilnehmer!C53)</f>
        <v/>
      </c>
      <c r="D50" s="96" t="str">
        <f>IF(B50="","",IF(Teilnehmer!D53="","",Teilnehmer!D53))</f>
        <v/>
      </c>
      <c r="E50" s="98" t="str">
        <f>IF(B50="","",IF(Teilnehmer!E53="","",Teilnehmer!E53))</f>
        <v/>
      </c>
      <c r="F50" s="99" t="str">
        <f>IF(B50="","",IF(Teilnehmer!F53="","",Teilnehmer!F53))</f>
        <v/>
      </c>
      <c r="G50" s="97" t="str">
        <f>IF(B50="","",IF(Teilnehmer!G53="","",Teilnehmer!G53))</f>
        <v/>
      </c>
      <c r="H50" s="98" t="str">
        <f>IF(B50="","",IF(Teilnehmer!H53="","",Teilnehmer!H53))</f>
        <v/>
      </c>
      <c r="I50" s="176" t="str">
        <f>IF(B50="","",IF(Teilnehmer!I53="","",Teilnehmer!I53))</f>
        <v/>
      </c>
      <c r="M50" s="91"/>
      <c r="R50" s="91"/>
    </row>
    <row r="51" spans="1:18" x14ac:dyDescent="0.2">
      <c r="A51" s="93">
        <v>49</v>
      </c>
      <c r="B51" s="94" t="str">
        <f>IF(Teilnehmer!C54&lt;&gt;"",Teilnehmer!B54,"")</f>
        <v/>
      </c>
      <c r="C51" s="95" t="str">
        <f>IF(B51="","",Teilnehmer!C54)</f>
        <v/>
      </c>
      <c r="D51" s="96" t="str">
        <f>IF(B51="","",IF(Teilnehmer!D54="","",Teilnehmer!D54))</f>
        <v/>
      </c>
      <c r="E51" s="98" t="str">
        <f>IF(B51="","",IF(Teilnehmer!E54="","",Teilnehmer!E54))</f>
        <v/>
      </c>
      <c r="F51" s="99" t="str">
        <f>IF(B51="","",IF(Teilnehmer!F54="","",Teilnehmer!F54))</f>
        <v/>
      </c>
      <c r="G51" s="97" t="str">
        <f>IF(B51="","",IF(Teilnehmer!G54="","",Teilnehmer!G54))</f>
        <v/>
      </c>
      <c r="H51" s="98" t="str">
        <f>IF(B51="","",IF(Teilnehmer!H54="","",Teilnehmer!H54))</f>
        <v/>
      </c>
      <c r="I51" s="176" t="str">
        <f>IF(B51="","",IF(Teilnehmer!I54="","",Teilnehmer!I54))</f>
        <v/>
      </c>
      <c r="M51" s="91"/>
      <c r="R51" s="91"/>
    </row>
    <row r="52" spans="1:18" x14ac:dyDescent="0.2">
      <c r="A52" s="93">
        <v>50</v>
      </c>
      <c r="B52" s="94" t="str">
        <f>IF(Teilnehmer!C55&lt;&gt;"",Teilnehmer!B55,"")</f>
        <v/>
      </c>
      <c r="C52" s="95" t="str">
        <f>IF(B52="","",Teilnehmer!C55)</f>
        <v/>
      </c>
      <c r="D52" s="96" t="str">
        <f>IF(B52="","",IF(Teilnehmer!D55="","",Teilnehmer!D55))</f>
        <v/>
      </c>
      <c r="E52" s="98" t="str">
        <f>IF(B52="","",IF(Teilnehmer!E55="","",Teilnehmer!E55))</f>
        <v/>
      </c>
      <c r="F52" s="99" t="str">
        <f>IF(B52="","",IF(Teilnehmer!F55="","",Teilnehmer!F55))</f>
        <v/>
      </c>
      <c r="G52" s="97" t="str">
        <f>IF(B52="","",IF(Teilnehmer!G55="","",Teilnehmer!G55))</f>
        <v/>
      </c>
      <c r="H52" s="98" t="str">
        <f>IF(B52="","",IF(Teilnehmer!H55="","",Teilnehmer!H55))</f>
        <v/>
      </c>
      <c r="I52" s="176" t="str">
        <f>IF(B52="","",IF(Teilnehmer!I55="","",Teilnehmer!I55))</f>
        <v/>
      </c>
      <c r="M52" s="91"/>
      <c r="R52" s="91"/>
    </row>
    <row r="53" spans="1:18" x14ac:dyDescent="0.2">
      <c r="A53" s="93">
        <v>51</v>
      </c>
      <c r="B53" s="94" t="str">
        <f>IF(Teilnehmer!C56&lt;&gt;"",Teilnehmer!B56,"")</f>
        <v/>
      </c>
      <c r="C53" s="95" t="str">
        <f>IF(B53="","",Teilnehmer!C56)</f>
        <v/>
      </c>
      <c r="D53" s="96" t="str">
        <f>IF(B53="","",IF(Teilnehmer!D56="","",Teilnehmer!D56))</f>
        <v/>
      </c>
      <c r="E53" s="98" t="str">
        <f>IF(B53="","",IF(Teilnehmer!E56="","",Teilnehmer!E56))</f>
        <v/>
      </c>
      <c r="F53" s="99" t="str">
        <f>IF(B53="","",IF(Teilnehmer!F56="","",Teilnehmer!F56))</f>
        <v/>
      </c>
      <c r="G53" s="97" t="str">
        <f>IF(B53="","",IF(Teilnehmer!G56="","",Teilnehmer!G56))</f>
        <v/>
      </c>
      <c r="H53" s="98" t="str">
        <f>IF(B53="","",IF(Teilnehmer!H56="","",Teilnehmer!H56))</f>
        <v/>
      </c>
      <c r="I53" s="176" t="str">
        <f>IF(B53="","",IF(Teilnehmer!I56="","",Teilnehmer!I56))</f>
        <v/>
      </c>
      <c r="M53" s="91"/>
      <c r="R53" s="91"/>
    </row>
    <row r="54" spans="1:18" x14ac:dyDescent="0.2">
      <c r="A54" s="93">
        <v>52</v>
      </c>
      <c r="B54" s="94" t="str">
        <f>IF(Teilnehmer!C57&lt;&gt;"",Teilnehmer!B57,"")</f>
        <v/>
      </c>
      <c r="C54" s="95" t="str">
        <f>IF(B54="","",Teilnehmer!C57)</f>
        <v/>
      </c>
      <c r="D54" s="96" t="str">
        <f>IF(B54="","",IF(Teilnehmer!D57="","",Teilnehmer!D57))</f>
        <v/>
      </c>
      <c r="E54" s="98" t="str">
        <f>IF(B54="","",IF(Teilnehmer!E57="","",Teilnehmer!E57))</f>
        <v/>
      </c>
      <c r="F54" s="99" t="str">
        <f>IF(B54="","",IF(Teilnehmer!F57="","",Teilnehmer!F57))</f>
        <v/>
      </c>
      <c r="G54" s="97" t="str">
        <f>IF(B54="","",IF(Teilnehmer!G57="","",Teilnehmer!G57))</f>
        <v/>
      </c>
      <c r="H54" s="98" t="str">
        <f>IF(B54="","",IF(Teilnehmer!H57="","",Teilnehmer!H57))</f>
        <v/>
      </c>
      <c r="I54" s="176" t="str">
        <f>IF(B54="","",IF(Teilnehmer!I57="","",Teilnehmer!I57))</f>
        <v/>
      </c>
      <c r="M54" s="91"/>
      <c r="R54" s="91"/>
    </row>
    <row r="55" spans="1:18" x14ac:dyDescent="0.2">
      <c r="A55" s="93">
        <v>53</v>
      </c>
      <c r="B55" s="94" t="str">
        <f>IF(Teilnehmer!C58&lt;&gt;"",Teilnehmer!B58,"")</f>
        <v/>
      </c>
      <c r="C55" s="95" t="str">
        <f>IF(B55="","",Teilnehmer!C58)</f>
        <v/>
      </c>
      <c r="D55" s="96" t="str">
        <f>IF(B55="","",IF(Teilnehmer!D58="","",Teilnehmer!D58))</f>
        <v/>
      </c>
      <c r="E55" s="98" t="str">
        <f>IF(B55="","",IF(Teilnehmer!E58="","",Teilnehmer!E58))</f>
        <v/>
      </c>
      <c r="F55" s="99" t="str">
        <f>IF(B55="","",IF(Teilnehmer!F58="","",Teilnehmer!F58))</f>
        <v/>
      </c>
      <c r="G55" s="97" t="str">
        <f>IF(B55="","",IF(Teilnehmer!G58="","",Teilnehmer!G58))</f>
        <v/>
      </c>
      <c r="H55" s="98" t="str">
        <f>IF(B55="","",IF(Teilnehmer!H58="","",Teilnehmer!H58))</f>
        <v/>
      </c>
      <c r="I55" s="176" t="str">
        <f>IF(B55="","",IF(Teilnehmer!I58="","",Teilnehmer!I58))</f>
        <v/>
      </c>
      <c r="M55" s="91"/>
      <c r="R55" s="91"/>
    </row>
    <row r="56" spans="1:18" x14ac:dyDescent="0.2">
      <c r="A56" s="93">
        <v>54</v>
      </c>
      <c r="B56" s="94" t="str">
        <f>IF(Teilnehmer!C59&lt;&gt;"",Teilnehmer!B59,"")</f>
        <v/>
      </c>
      <c r="C56" s="95" t="str">
        <f>IF(B56="","",Teilnehmer!C59)</f>
        <v/>
      </c>
      <c r="D56" s="96" t="str">
        <f>IF(B56="","",IF(Teilnehmer!D59="","",Teilnehmer!D59))</f>
        <v/>
      </c>
      <c r="E56" s="98" t="str">
        <f>IF(B56="","",IF(Teilnehmer!E59="","",Teilnehmer!E59))</f>
        <v/>
      </c>
      <c r="F56" s="99" t="str">
        <f>IF(B56="","",IF(Teilnehmer!F59="","",Teilnehmer!F59))</f>
        <v/>
      </c>
      <c r="G56" s="97" t="str">
        <f>IF(B56="","",IF(Teilnehmer!G59="","",Teilnehmer!G59))</f>
        <v/>
      </c>
      <c r="H56" s="98" t="str">
        <f>IF(B56="","",IF(Teilnehmer!H59="","",Teilnehmer!H59))</f>
        <v/>
      </c>
      <c r="I56" s="176" t="str">
        <f>IF(B56="","",IF(Teilnehmer!I59="","",Teilnehmer!I59))</f>
        <v/>
      </c>
      <c r="M56" s="91"/>
      <c r="R56" s="91"/>
    </row>
    <row r="57" spans="1:18" x14ac:dyDescent="0.2">
      <c r="A57" s="93">
        <v>55</v>
      </c>
      <c r="B57" s="94" t="str">
        <f>IF(Teilnehmer!C60&lt;&gt;"",Teilnehmer!B60,"")</f>
        <v/>
      </c>
      <c r="C57" s="95" t="str">
        <f>IF(B57="","",Teilnehmer!C60)</f>
        <v/>
      </c>
      <c r="D57" s="96" t="str">
        <f>IF(B57="","",IF(Teilnehmer!D60="","",Teilnehmer!D60))</f>
        <v/>
      </c>
      <c r="E57" s="98" t="str">
        <f>IF(B57="","",IF(Teilnehmer!E60="","",Teilnehmer!E60))</f>
        <v/>
      </c>
      <c r="F57" s="99" t="str">
        <f>IF(B57="","",IF(Teilnehmer!F60="","",Teilnehmer!F60))</f>
        <v/>
      </c>
      <c r="G57" s="97" t="str">
        <f>IF(B57="","",IF(Teilnehmer!G60="","",Teilnehmer!G60))</f>
        <v/>
      </c>
      <c r="H57" s="98" t="str">
        <f>IF(B57="","",IF(Teilnehmer!H60="","",Teilnehmer!H60))</f>
        <v/>
      </c>
      <c r="I57" s="176" t="str">
        <f>IF(B57="","",IF(Teilnehmer!I60="","",Teilnehmer!I60))</f>
        <v/>
      </c>
      <c r="M57" s="91"/>
      <c r="R57" s="91"/>
    </row>
    <row r="58" spans="1:18" x14ac:dyDescent="0.2">
      <c r="A58" s="93">
        <v>56</v>
      </c>
      <c r="B58" s="94" t="str">
        <f>IF(Teilnehmer!C61&lt;&gt;"",Teilnehmer!B61,"")</f>
        <v/>
      </c>
      <c r="C58" s="95" t="str">
        <f>IF(B58="","",Teilnehmer!C61)</f>
        <v/>
      </c>
      <c r="D58" s="96" t="str">
        <f>IF(B58="","",IF(Teilnehmer!D61="","",Teilnehmer!D61))</f>
        <v/>
      </c>
      <c r="E58" s="98" t="str">
        <f>IF(B58="","",IF(Teilnehmer!E61="","",Teilnehmer!E61))</f>
        <v/>
      </c>
      <c r="F58" s="99" t="str">
        <f>IF(B58="","",IF(Teilnehmer!F61="","",Teilnehmer!F61))</f>
        <v/>
      </c>
      <c r="G58" s="97" t="str">
        <f>IF(B58="","",IF(Teilnehmer!G61="","",Teilnehmer!G61))</f>
        <v/>
      </c>
      <c r="H58" s="98" t="str">
        <f>IF(B58="","",IF(Teilnehmer!H61="","",Teilnehmer!H61))</f>
        <v/>
      </c>
      <c r="I58" s="176" t="str">
        <f>IF(B58="","",IF(Teilnehmer!I61="","",Teilnehmer!I61))</f>
        <v/>
      </c>
      <c r="M58" s="91"/>
      <c r="R58" s="91"/>
    </row>
    <row r="59" spans="1:18" x14ac:dyDescent="0.2">
      <c r="A59" s="93">
        <v>57</v>
      </c>
      <c r="B59" s="94" t="str">
        <f>IF(Teilnehmer!C62&lt;&gt;"",Teilnehmer!B62,"")</f>
        <v/>
      </c>
      <c r="C59" s="95" t="str">
        <f>IF(B59="","",Teilnehmer!C62)</f>
        <v/>
      </c>
      <c r="D59" s="96" t="str">
        <f>IF(B59="","",IF(Teilnehmer!D62="","",Teilnehmer!D62))</f>
        <v/>
      </c>
      <c r="E59" s="98" t="str">
        <f>IF(B59="","",IF(Teilnehmer!E62="","",Teilnehmer!E62))</f>
        <v/>
      </c>
      <c r="F59" s="99" t="str">
        <f>IF(B59="","",IF(Teilnehmer!F62="","",Teilnehmer!F62))</f>
        <v/>
      </c>
      <c r="G59" s="97" t="str">
        <f>IF(B59="","",IF(Teilnehmer!G62="","",Teilnehmer!G62))</f>
        <v/>
      </c>
      <c r="H59" s="98" t="str">
        <f>IF(B59="","",IF(Teilnehmer!H62="","",Teilnehmer!H62))</f>
        <v/>
      </c>
      <c r="I59" s="176" t="str">
        <f>IF(B59="","",IF(Teilnehmer!I62="","",Teilnehmer!I62))</f>
        <v/>
      </c>
      <c r="M59" s="91"/>
      <c r="R59" s="91"/>
    </row>
    <row r="60" spans="1:18" x14ac:dyDescent="0.2">
      <c r="A60" s="93">
        <v>58</v>
      </c>
      <c r="B60" s="94" t="str">
        <f>IF(Teilnehmer!C63&lt;&gt;"",Teilnehmer!B63,"")</f>
        <v/>
      </c>
      <c r="C60" s="95" t="str">
        <f>IF(B60="","",Teilnehmer!C63)</f>
        <v/>
      </c>
      <c r="D60" s="96" t="str">
        <f>IF(B60="","",IF(Teilnehmer!D63="","",Teilnehmer!D63))</f>
        <v/>
      </c>
      <c r="E60" s="98" t="str">
        <f>IF(B60="","",IF(Teilnehmer!E63="","",Teilnehmer!E63))</f>
        <v/>
      </c>
      <c r="F60" s="99" t="str">
        <f>IF(B60="","",IF(Teilnehmer!F63="","",Teilnehmer!F63))</f>
        <v/>
      </c>
      <c r="G60" s="97" t="str">
        <f>IF(B60="","",IF(Teilnehmer!G63="","",Teilnehmer!G63))</f>
        <v/>
      </c>
      <c r="H60" s="98" t="str">
        <f>IF(B60="","",IF(Teilnehmer!H63="","",Teilnehmer!H63))</f>
        <v/>
      </c>
      <c r="I60" s="176" t="str">
        <f>IF(B60="","",IF(Teilnehmer!I63="","",Teilnehmer!I63))</f>
        <v/>
      </c>
      <c r="M60" s="91"/>
      <c r="R60" s="91"/>
    </row>
    <row r="61" spans="1:18" x14ac:dyDescent="0.2">
      <c r="A61" s="93">
        <v>59</v>
      </c>
      <c r="B61" s="94" t="str">
        <f>IF(Teilnehmer!C64&lt;&gt;"",Teilnehmer!B64,"")</f>
        <v/>
      </c>
      <c r="C61" s="95" t="str">
        <f>IF(B61="","",Teilnehmer!C64)</f>
        <v/>
      </c>
      <c r="D61" s="96" t="str">
        <f>IF(B61="","",IF(Teilnehmer!D64="","",Teilnehmer!D64))</f>
        <v/>
      </c>
      <c r="E61" s="98" t="str">
        <f>IF(B61="","",IF(Teilnehmer!E64="","",Teilnehmer!E64))</f>
        <v/>
      </c>
      <c r="F61" s="99" t="str">
        <f>IF(B61="","",IF(Teilnehmer!F64="","",Teilnehmer!F64))</f>
        <v/>
      </c>
      <c r="G61" s="97" t="str">
        <f>IF(B61="","",IF(Teilnehmer!G64="","",Teilnehmer!G64))</f>
        <v/>
      </c>
      <c r="H61" s="98" t="str">
        <f>IF(B61="","",IF(Teilnehmer!H64="","",Teilnehmer!H64))</f>
        <v/>
      </c>
      <c r="I61" s="176" t="str">
        <f>IF(B61="","",IF(Teilnehmer!I64="","",Teilnehmer!I64))</f>
        <v/>
      </c>
      <c r="M61" s="91"/>
      <c r="R61" s="91"/>
    </row>
    <row r="62" spans="1:18" x14ac:dyDescent="0.2">
      <c r="A62" s="93">
        <v>60</v>
      </c>
      <c r="B62" s="94" t="str">
        <f>IF(Teilnehmer!C65&lt;&gt;"",Teilnehmer!B65,"")</f>
        <v/>
      </c>
      <c r="C62" s="95" t="str">
        <f>IF(B62="","",Teilnehmer!C65)</f>
        <v/>
      </c>
      <c r="D62" s="96" t="str">
        <f>IF(B62="","",IF(Teilnehmer!D65="","",Teilnehmer!D65))</f>
        <v/>
      </c>
      <c r="E62" s="98" t="str">
        <f>IF(B62="","",IF(Teilnehmer!E65="","",Teilnehmer!E65))</f>
        <v/>
      </c>
      <c r="F62" s="99" t="str">
        <f>IF(B62="","",IF(Teilnehmer!F65="","",Teilnehmer!F65))</f>
        <v/>
      </c>
      <c r="G62" s="97" t="str">
        <f>IF(B62="","",IF(Teilnehmer!G65="","",Teilnehmer!G65))</f>
        <v/>
      </c>
      <c r="H62" s="98" t="str">
        <f>IF(B62="","",IF(Teilnehmer!H65="","",Teilnehmer!H65))</f>
        <v/>
      </c>
      <c r="I62" s="176" t="str">
        <f>IF(B62="","",IF(Teilnehmer!I65="","",Teilnehmer!I65))</f>
        <v/>
      </c>
      <c r="M62" s="91"/>
      <c r="R62" s="91"/>
    </row>
    <row r="63" spans="1:18" x14ac:dyDescent="0.2">
      <c r="A63" s="93">
        <v>61</v>
      </c>
      <c r="B63" s="94" t="str">
        <f>IF(Teilnehmer!C66&lt;&gt;"",Teilnehmer!B66,"")</f>
        <v/>
      </c>
      <c r="C63" s="95" t="str">
        <f>IF(B63="","",Teilnehmer!C66)</f>
        <v/>
      </c>
      <c r="D63" s="96" t="str">
        <f>IF(B63="","",IF(Teilnehmer!D66="","",Teilnehmer!D66))</f>
        <v/>
      </c>
      <c r="E63" s="98" t="str">
        <f>IF(B63="","",IF(Teilnehmer!E66="","",Teilnehmer!E66))</f>
        <v/>
      </c>
      <c r="F63" s="99" t="str">
        <f>IF(B63="","",IF(Teilnehmer!F66="","",Teilnehmer!F66))</f>
        <v/>
      </c>
      <c r="G63" s="97" t="str">
        <f>IF(B63="","",IF(Teilnehmer!G66="","",Teilnehmer!G66))</f>
        <v/>
      </c>
      <c r="H63" s="98" t="str">
        <f>IF(B63="","",IF(Teilnehmer!H66="","",Teilnehmer!H66))</f>
        <v/>
      </c>
      <c r="I63" s="176" t="str">
        <f>IF(B63="","",IF(Teilnehmer!I66="","",Teilnehmer!I66))</f>
        <v/>
      </c>
    </row>
    <row r="64" spans="1:18" x14ac:dyDescent="0.2">
      <c r="A64" s="93">
        <v>62</v>
      </c>
      <c r="B64" s="94" t="str">
        <f>IF(Teilnehmer!C67&lt;&gt;"",Teilnehmer!B67,"")</f>
        <v/>
      </c>
      <c r="C64" s="95" t="str">
        <f>IF(B64="","",Teilnehmer!C67)</f>
        <v/>
      </c>
      <c r="D64" s="96" t="str">
        <f>IF(B64="","",IF(Teilnehmer!D67="","",Teilnehmer!D67))</f>
        <v/>
      </c>
      <c r="E64" s="98" t="str">
        <f>IF(B64="","",IF(Teilnehmer!E67="","",Teilnehmer!E67))</f>
        <v/>
      </c>
      <c r="F64" s="99" t="str">
        <f>IF(B64="","",IF(Teilnehmer!F67="","",Teilnehmer!F67))</f>
        <v/>
      </c>
      <c r="G64" s="97" t="str">
        <f>IF(B64="","",IF(Teilnehmer!G67="","",Teilnehmer!G67))</f>
        <v/>
      </c>
      <c r="H64" s="98" t="str">
        <f>IF(B64="","",IF(Teilnehmer!H67="","",Teilnehmer!H67))</f>
        <v/>
      </c>
      <c r="I64" s="176" t="str">
        <f>IF(B64="","",IF(Teilnehmer!I67="","",Teilnehmer!I67))</f>
        <v/>
      </c>
    </row>
    <row r="65" spans="1:9" x14ac:dyDescent="0.2">
      <c r="A65" s="93">
        <v>63</v>
      </c>
      <c r="B65" s="94" t="str">
        <f>IF(Teilnehmer!C68&lt;&gt;"",Teilnehmer!B68,"")</f>
        <v/>
      </c>
      <c r="C65" s="95" t="str">
        <f>IF(B65="","",Teilnehmer!C68)</f>
        <v/>
      </c>
      <c r="D65" s="96" t="str">
        <f>IF(B65="","",IF(Teilnehmer!D68="","",Teilnehmer!D68))</f>
        <v/>
      </c>
      <c r="E65" s="98" t="str">
        <f>IF(B65="","",IF(Teilnehmer!E68="","",Teilnehmer!E68))</f>
        <v/>
      </c>
      <c r="F65" s="99" t="str">
        <f>IF(B65="","",IF(Teilnehmer!F68="","",Teilnehmer!F68))</f>
        <v/>
      </c>
      <c r="G65" s="97" t="str">
        <f>IF(B65="","",IF(Teilnehmer!G68="","",Teilnehmer!G68))</f>
        <v/>
      </c>
      <c r="H65" s="98" t="str">
        <f>IF(B65="","",IF(Teilnehmer!H68="","",Teilnehmer!H68))</f>
        <v/>
      </c>
      <c r="I65" s="176" t="str">
        <f>IF(B65="","",IF(Teilnehmer!I68="","",Teilnehmer!I68))</f>
        <v/>
      </c>
    </row>
    <row r="66" spans="1:9" x14ac:dyDescent="0.2">
      <c r="A66" s="93">
        <v>64</v>
      </c>
      <c r="B66" s="94" t="str">
        <f>IF(Teilnehmer!C69&lt;&gt;"",Teilnehmer!B69,"")</f>
        <v/>
      </c>
      <c r="C66" s="95" t="str">
        <f>IF(B66="","",Teilnehmer!C69)</f>
        <v/>
      </c>
      <c r="D66" s="96" t="str">
        <f>IF(B66="","",IF(Teilnehmer!D69="","",Teilnehmer!D69))</f>
        <v/>
      </c>
      <c r="E66" s="98" t="str">
        <f>IF(B66="","",IF(Teilnehmer!E69="","",Teilnehmer!E69))</f>
        <v/>
      </c>
      <c r="F66" s="99" t="str">
        <f>IF(B66="","",IF(Teilnehmer!F69="","",Teilnehmer!F69))</f>
        <v/>
      </c>
      <c r="G66" s="97" t="str">
        <f>IF(B66="","",IF(Teilnehmer!G69="","",Teilnehmer!G69))</f>
        <v/>
      </c>
      <c r="H66" s="98" t="str">
        <f>IF(B66="","",IF(Teilnehmer!H69="","",Teilnehmer!H69))</f>
        <v/>
      </c>
      <c r="I66" s="176" t="str">
        <f>IF(B66="","",IF(Teilnehmer!I69="","",Teilnehmer!I69))</f>
        <v/>
      </c>
    </row>
    <row r="67" spans="1:9" x14ac:dyDescent="0.2">
      <c r="A67" s="93">
        <v>65</v>
      </c>
      <c r="B67" s="94" t="str">
        <f>IF(Teilnehmer!C70&lt;&gt;"",Teilnehmer!B70,"")</f>
        <v/>
      </c>
      <c r="C67" s="95" t="str">
        <f>IF(B67="","",Teilnehmer!C70)</f>
        <v/>
      </c>
      <c r="D67" s="96" t="str">
        <f>IF(B67="","",IF(Teilnehmer!D70="","",Teilnehmer!D70))</f>
        <v/>
      </c>
      <c r="E67" s="98" t="str">
        <f>IF(B67="","",IF(Teilnehmer!E70="","",Teilnehmer!E70))</f>
        <v/>
      </c>
      <c r="F67" s="99" t="str">
        <f>IF(B67="","",IF(Teilnehmer!F70="","",Teilnehmer!F70))</f>
        <v/>
      </c>
      <c r="G67" s="97" t="str">
        <f>IF(B67="","",IF(Teilnehmer!G70="","",Teilnehmer!G70))</f>
        <v/>
      </c>
      <c r="H67" s="98" t="str">
        <f>IF(B67="","",IF(Teilnehmer!H70="","",Teilnehmer!H70))</f>
        <v/>
      </c>
      <c r="I67" s="176" t="str">
        <f>IF(B67="","",IF(Teilnehmer!I70="","",Teilnehmer!I70))</f>
        <v/>
      </c>
    </row>
    <row r="68" spans="1:9" x14ac:dyDescent="0.2">
      <c r="A68" s="93">
        <v>66</v>
      </c>
      <c r="B68" s="94" t="str">
        <f>IF(Teilnehmer!C71&lt;&gt;"",Teilnehmer!B71,"")</f>
        <v/>
      </c>
      <c r="C68" s="95" t="str">
        <f>IF(B68="","",Teilnehmer!C71)</f>
        <v/>
      </c>
      <c r="D68" s="96" t="str">
        <f>IF(B68="","",IF(Teilnehmer!D71="","",Teilnehmer!D71))</f>
        <v/>
      </c>
      <c r="E68" s="98" t="str">
        <f>IF(B68="","",IF(Teilnehmer!E71="","",Teilnehmer!E71))</f>
        <v/>
      </c>
      <c r="F68" s="99" t="str">
        <f>IF(B68="","",IF(Teilnehmer!F71="","",Teilnehmer!F71))</f>
        <v/>
      </c>
      <c r="G68" s="97" t="str">
        <f>IF(B68="","",IF(Teilnehmer!G71="","",Teilnehmer!G71))</f>
        <v/>
      </c>
      <c r="H68" s="98" t="str">
        <f>IF(B68="","",IF(Teilnehmer!H71="","",Teilnehmer!H71))</f>
        <v/>
      </c>
      <c r="I68" s="176" t="str">
        <f>IF(B68="","",IF(Teilnehmer!I71="","",Teilnehmer!I71))</f>
        <v/>
      </c>
    </row>
    <row r="69" spans="1:9" x14ac:dyDescent="0.2">
      <c r="A69" s="93">
        <v>67</v>
      </c>
      <c r="B69" s="94" t="str">
        <f>IF(Teilnehmer!C72&lt;&gt;"",Teilnehmer!B72,"")</f>
        <v/>
      </c>
      <c r="C69" s="95" t="str">
        <f>IF(B69="","",Teilnehmer!C72)</f>
        <v/>
      </c>
      <c r="D69" s="96" t="str">
        <f>IF(B69="","",IF(Teilnehmer!D72="","",Teilnehmer!D72))</f>
        <v/>
      </c>
      <c r="E69" s="98" t="str">
        <f>IF(B69="","",IF(Teilnehmer!E72="","",Teilnehmer!E72))</f>
        <v/>
      </c>
      <c r="F69" s="99" t="str">
        <f>IF(B69="","",IF(Teilnehmer!F72="","",Teilnehmer!F72))</f>
        <v/>
      </c>
      <c r="G69" s="97" t="str">
        <f>IF(B69="","",IF(Teilnehmer!G72="","",Teilnehmer!G72))</f>
        <v/>
      </c>
      <c r="H69" s="98" t="str">
        <f>IF(B69="","",IF(Teilnehmer!H72="","",Teilnehmer!H72))</f>
        <v/>
      </c>
      <c r="I69" s="176" t="str">
        <f>IF(B69="","",IF(Teilnehmer!I72="","",Teilnehmer!I72))</f>
        <v/>
      </c>
    </row>
    <row r="70" spans="1:9" x14ac:dyDescent="0.2">
      <c r="A70" s="93">
        <v>68</v>
      </c>
      <c r="B70" s="94" t="str">
        <f>IF(Teilnehmer!C73&lt;&gt;"",Teilnehmer!B73,"")</f>
        <v/>
      </c>
      <c r="C70" s="95" t="str">
        <f>IF(B70="","",Teilnehmer!C73)</f>
        <v/>
      </c>
      <c r="D70" s="96" t="str">
        <f>IF(B70="","",IF(Teilnehmer!D73="","",Teilnehmer!D73))</f>
        <v/>
      </c>
      <c r="E70" s="98" t="str">
        <f>IF(B70="","",IF(Teilnehmer!E73="","",Teilnehmer!E73))</f>
        <v/>
      </c>
      <c r="F70" s="99" t="str">
        <f>IF(B70="","",IF(Teilnehmer!F73="","",Teilnehmer!F73))</f>
        <v/>
      </c>
      <c r="G70" s="97" t="str">
        <f>IF(B70="","",IF(Teilnehmer!G73="","",Teilnehmer!G73))</f>
        <v/>
      </c>
      <c r="H70" s="98" t="str">
        <f>IF(B70="","",IF(Teilnehmer!H73="","",Teilnehmer!H73))</f>
        <v/>
      </c>
      <c r="I70" s="176" t="str">
        <f>IF(B70="","",IF(Teilnehmer!I73="","",Teilnehmer!I73))</f>
        <v/>
      </c>
    </row>
    <row r="71" spans="1:9" x14ac:dyDescent="0.2">
      <c r="A71" s="93">
        <v>69</v>
      </c>
      <c r="B71" s="94" t="str">
        <f>IF(Teilnehmer!C74&lt;&gt;"",Teilnehmer!B74,"")</f>
        <v/>
      </c>
      <c r="C71" s="95" t="str">
        <f>IF(B71="","",Teilnehmer!C74)</f>
        <v/>
      </c>
      <c r="D71" s="96" t="str">
        <f>IF(B71="","",IF(Teilnehmer!D74="","",Teilnehmer!D74))</f>
        <v/>
      </c>
      <c r="E71" s="98" t="str">
        <f>IF(B71="","",IF(Teilnehmer!E74="","",Teilnehmer!E74))</f>
        <v/>
      </c>
      <c r="F71" s="99" t="str">
        <f>IF(B71="","",IF(Teilnehmer!F74="","",Teilnehmer!F74))</f>
        <v/>
      </c>
      <c r="G71" s="97" t="str">
        <f>IF(B71="","",IF(Teilnehmer!G74="","",Teilnehmer!G74))</f>
        <v/>
      </c>
      <c r="H71" s="98" t="str">
        <f>IF(B71="","",IF(Teilnehmer!H74="","",Teilnehmer!H74))</f>
        <v/>
      </c>
      <c r="I71" s="176" t="str">
        <f>IF(B71="","",IF(Teilnehmer!I74="","",Teilnehmer!I74))</f>
        <v/>
      </c>
    </row>
    <row r="72" spans="1:9" x14ac:dyDescent="0.2">
      <c r="A72" s="93">
        <v>70</v>
      </c>
      <c r="B72" s="94" t="str">
        <f>IF(Teilnehmer!C75&lt;&gt;"",Teilnehmer!B75,"")</f>
        <v/>
      </c>
      <c r="C72" s="95" t="str">
        <f>IF(B72="","",Teilnehmer!C75)</f>
        <v/>
      </c>
      <c r="D72" s="96" t="str">
        <f>IF(B72="","",IF(Teilnehmer!D75="","",Teilnehmer!D75))</f>
        <v/>
      </c>
      <c r="E72" s="98" t="str">
        <f>IF(B72="","",IF(Teilnehmer!E75="","",Teilnehmer!E75))</f>
        <v/>
      </c>
      <c r="F72" s="99" t="str">
        <f>IF(B72="","",IF(Teilnehmer!F75="","",Teilnehmer!F75))</f>
        <v/>
      </c>
      <c r="G72" s="97" t="str">
        <f>IF(B72="","",IF(Teilnehmer!G75="","",Teilnehmer!G75))</f>
        <v/>
      </c>
      <c r="H72" s="98" t="str">
        <f>IF(B72="","",IF(Teilnehmer!H75="","",Teilnehmer!H75))</f>
        <v/>
      </c>
      <c r="I72" s="176" t="str">
        <f>IF(B72="","",IF(Teilnehmer!I75="","",Teilnehmer!I75))</f>
        <v/>
      </c>
    </row>
    <row r="73" spans="1:9" x14ac:dyDescent="0.2">
      <c r="A73" s="93">
        <v>71</v>
      </c>
      <c r="B73" s="94" t="str">
        <f>IF(Teilnehmer!C76&lt;&gt;"",Teilnehmer!B76,"")</f>
        <v/>
      </c>
      <c r="C73" s="95" t="str">
        <f>IF(B73="","",Teilnehmer!C76)</f>
        <v/>
      </c>
      <c r="D73" s="96" t="str">
        <f>IF(B73="","",IF(Teilnehmer!D76="","",Teilnehmer!D76))</f>
        <v/>
      </c>
      <c r="E73" s="98" t="str">
        <f>IF(B73="","",IF(Teilnehmer!E76="","",Teilnehmer!E76))</f>
        <v/>
      </c>
      <c r="F73" s="99" t="str">
        <f>IF(B73="","",IF(Teilnehmer!F76="","",Teilnehmer!F76))</f>
        <v/>
      </c>
      <c r="G73" s="97" t="str">
        <f>IF(B73="","",IF(Teilnehmer!G76="","",Teilnehmer!G76))</f>
        <v/>
      </c>
      <c r="H73" s="98" t="str">
        <f>IF(B73="","",IF(Teilnehmer!H76="","",Teilnehmer!H76))</f>
        <v/>
      </c>
      <c r="I73" s="176" t="str">
        <f>IF(B73="","",IF(Teilnehmer!I76="","",Teilnehmer!I76))</f>
        <v/>
      </c>
    </row>
    <row r="74" spans="1:9" x14ac:dyDescent="0.2">
      <c r="A74" s="93">
        <v>72</v>
      </c>
      <c r="B74" s="94" t="str">
        <f>IF(Teilnehmer!C77&lt;&gt;"",Teilnehmer!B77,"")</f>
        <v/>
      </c>
      <c r="C74" s="95" t="str">
        <f>IF(B74="","",Teilnehmer!C77)</f>
        <v/>
      </c>
      <c r="D74" s="96" t="str">
        <f>IF(B74="","",IF(Teilnehmer!D77="","",Teilnehmer!D77))</f>
        <v/>
      </c>
      <c r="E74" s="98" t="str">
        <f>IF(B74="","",IF(Teilnehmer!E77="","",Teilnehmer!E77))</f>
        <v/>
      </c>
      <c r="F74" s="99" t="str">
        <f>IF(B74="","",IF(Teilnehmer!F77="","",Teilnehmer!F77))</f>
        <v/>
      </c>
      <c r="G74" s="97" t="str">
        <f>IF(B74="","",IF(Teilnehmer!G77="","",Teilnehmer!G77))</f>
        <v/>
      </c>
      <c r="H74" s="98" t="str">
        <f>IF(B74="","",IF(Teilnehmer!H77="","",Teilnehmer!H77))</f>
        <v/>
      </c>
      <c r="I74" s="176" t="str">
        <f>IF(B74="","",IF(Teilnehmer!I77="","",Teilnehmer!I77))</f>
        <v/>
      </c>
    </row>
    <row r="75" spans="1:9" x14ac:dyDescent="0.2">
      <c r="A75" s="93">
        <v>73</v>
      </c>
      <c r="B75" s="94" t="str">
        <f>IF(Teilnehmer!C78&lt;&gt;"",Teilnehmer!B78,"")</f>
        <v/>
      </c>
      <c r="C75" s="95" t="str">
        <f>IF(B75="","",Teilnehmer!C78)</f>
        <v/>
      </c>
      <c r="D75" s="96" t="str">
        <f>IF(B75="","",IF(Teilnehmer!D78="","",Teilnehmer!D78))</f>
        <v/>
      </c>
      <c r="E75" s="98" t="str">
        <f>IF(B75="","",IF(Teilnehmer!E78="","",Teilnehmer!E78))</f>
        <v/>
      </c>
      <c r="F75" s="99" t="str">
        <f>IF(B75="","",IF(Teilnehmer!F78="","",Teilnehmer!F78))</f>
        <v/>
      </c>
      <c r="G75" s="97" t="str">
        <f>IF(B75="","",IF(Teilnehmer!G78="","",Teilnehmer!G78))</f>
        <v/>
      </c>
      <c r="H75" s="98" t="str">
        <f>IF(B75="","",IF(Teilnehmer!H78="","",Teilnehmer!H78))</f>
        <v/>
      </c>
      <c r="I75" s="176" t="str">
        <f>IF(B75="","",IF(Teilnehmer!I78="","",Teilnehmer!I78))</f>
        <v/>
      </c>
    </row>
    <row r="76" spans="1:9" x14ac:dyDescent="0.2">
      <c r="A76" s="93">
        <v>74</v>
      </c>
      <c r="B76" s="94" t="str">
        <f>IF(Teilnehmer!C79&lt;&gt;"",Teilnehmer!B79,"")</f>
        <v/>
      </c>
      <c r="C76" s="95" t="str">
        <f>IF(B76="","",Teilnehmer!C79)</f>
        <v/>
      </c>
      <c r="D76" s="96" t="str">
        <f>IF(B76="","",IF(Teilnehmer!D79="","",Teilnehmer!D79))</f>
        <v/>
      </c>
      <c r="E76" s="98" t="str">
        <f>IF(B76="","",IF(Teilnehmer!E79="","",Teilnehmer!E79))</f>
        <v/>
      </c>
      <c r="F76" s="99" t="str">
        <f>IF(B76="","",IF(Teilnehmer!F79="","",Teilnehmer!F79))</f>
        <v/>
      </c>
      <c r="G76" s="97" t="str">
        <f>IF(B76="","",IF(Teilnehmer!G79="","",Teilnehmer!G79))</f>
        <v/>
      </c>
      <c r="H76" s="98" t="str">
        <f>IF(B76="","",IF(Teilnehmer!H79="","",Teilnehmer!H79))</f>
        <v/>
      </c>
      <c r="I76" s="176" t="str">
        <f>IF(B76="","",IF(Teilnehmer!I79="","",Teilnehmer!I79))</f>
        <v/>
      </c>
    </row>
    <row r="77" spans="1:9" x14ac:dyDescent="0.2">
      <c r="A77" s="93">
        <v>75</v>
      </c>
      <c r="B77" s="94" t="str">
        <f>IF(Teilnehmer!C80&lt;&gt;"",Teilnehmer!B80,"")</f>
        <v/>
      </c>
      <c r="C77" s="95" t="str">
        <f>IF(B77="","",Teilnehmer!C80)</f>
        <v/>
      </c>
      <c r="D77" s="96" t="str">
        <f>IF(B77="","",IF(Teilnehmer!D80="","",Teilnehmer!D80))</f>
        <v/>
      </c>
      <c r="E77" s="98" t="str">
        <f>IF(B77="","",IF(Teilnehmer!E80="","",Teilnehmer!E80))</f>
        <v/>
      </c>
      <c r="F77" s="99" t="str">
        <f>IF(B77="","",IF(Teilnehmer!F80="","",Teilnehmer!F80))</f>
        <v/>
      </c>
      <c r="G77" s="97" t="str">
        <f>IF(B77="","",IF(Teilnehmer!G80="","",Teilnehmer!G80))</f>
        <v/>
      </c>
      <c r="H77" s="98" t="str">
        <f>IF(B77="","",IF(Teilnehmer!H80="","",Teilnehmer!H80))</f>
        <v/>
      </c>
      <c r="I77" s="176" t="str">
        <f>IF(B77="","",IF(Teilnehmer!I80="","",Teilnehmer!I80))</f>
        <v/>
      </c>
    </row>
    <row r="78" spans="1:9" x14ac:dyDescent="0.2">
      <c r="A78" s="93">
        <v>76</v>
      </c>
      <c r="B78" s="94" t="str">
        <f>IF(Teilnehmer!C81&lt;&gt;"",Teilnehmer!B81,"")</f>
        <v/>
      </c>
      <c r="C78" s="95" t="str">
        <f>IF(B78="","",Teilnehmer!C81)</f>
        <v/>
      </c>
      <c r="D78" s="96" t="str">
        <f>IF(B78="","",IF(Teilnehmer!D81="","",Teilnehmer!D81))</f>
        <v/>
      </c>
      <c r="E78" s="98" t="str">
        <f>IF(B78="","",IF(Teilnehmer!E81="","",Teilnehmer!E81))</f>
        <v/>
      </c>
      <c r="F78" s="99" t="str">
        <f>IF(B78="","",IF(Teilnehmer!F81="","",Teilnehmer!F81))</f>
        <v/>
      </c>
      <c r="G78" s="97" t="str">
        <f>IF(B78="","",IF(Teilnehmer!G81="","",Teilnehmer!G81))</f>
        <v/>
      </c>
      <c r="H78" s="98" t="str">
        <f>IF(B78="","",IF(Teilnehmer!H81="","",Teilnehmer!H81))</f>
        <v/>
      </c>
      <c r="I78" s="176" t="str">
        <f>IF(B78="","",IF(Teilnehmer!I81="","",Teilnehmer!I81))</f>
        <v/>
      </c>
    </row>
    <row r="79" spans="1:9" x14ac:dyDescent="0.2">
      <c r="A79" s="93">
        <v>77</v>
      </c>
      <c r="B79" s="94" t="str">
        <f>IF(Teilnehmer!C82&lt;&gt;"",Teilnehmer!B82,"")</f>
        <v/>
      </c>
      <c r="C79" s="95" t="str">
        <f>IF(B79="","",Teilnehmer!C82)</f>
        <v/>
      </c>
      <c r="D79" s="96" t="str">
        <f>IF(B79="","",IF(Teilnehmer!D82="","",Teilnehmer!D82))</f>
        <v/>
      </c>
      <c r="E79" s="98" t="str">
        <f>IF(B79="","",IF(Teilnehmer!E82="","",Teilnehmer!E82))</f>
        <v/>
      </c>
      <c r="F79" s="99" t="str">
        <f>IF(B79="","",IF(Teilnehmer!F82="","",Teilnehmer!F82))</f>
        <v/>
      </c>
      <c r="G79" s="97" t="str">
        <f>IF(B79="","",IF(Teilnehmer!G82="","",Teilnehmer!G82))</f>
        <v/>
      </c>
      <c r="H79" s="98" t="str">
        <f>IF(B79="","",IF(Teilnehmer!H82="","",Teilnehmer!H82))</f>
        <v/>
      </c>
      <c r="I79" s="176" t="str">
        <f>IF(B79="","",IF(Teilnehmer!I82="","",Teilnehmer!I82))</f>
        <v/>
      </c>
    </row>
    <row r="80" spans="1:9" x14ac:dyDescent="0.2">
      <c r="A80" s="93">
        <v>78</v>
      </c>
      <c r="B80" s="94" t="str">
        <f>IF(Teilnehmer!C83&lt;&gt;"",Teilnehmer!B83,"")</f>
        <v/>
      </c>
      <c r="C80" s="95" t="str">
        <f>IF(B80="","",Teilnehmer!C83)</f>
        <v/>
      </c>
      <c r="D80" s="96" t="str">
        <f>IF(B80="","",IF(Teilnehmer!D83="","",Teilnehmer!D83))</f>
        <v/>
      </c>
      <c r="E80" s="98" t="str">
        <f>IF(B80="","",IF(Teilnehmer!E83="","",Teilnehmer!E83))</f>
        <v/>
      </c>
      <c r="F80" s="99" t="str">
        <f>IF(B80="","",IF(Teilnehmer!F83="","",Teilnehmer!F83))</f>
        <v/>
      </c>
      <c r="G80" s="97" t="str">
        <f>IF(B80="","",IF(Teilnehmer!G83="","",Teilnehmer!G83))</f>
        <v/>
      </c>
      <c r="H80" s="98" t="str">
        <f>IF(B80="","",IF(Teilnehmer!H83="","",Teilnehmer!H83))</f>
        <v/>
      </c>
      <c r="I80" s="176" t="str">
        <f>IF(B80="","",IF(Teilnehmer!I83="","",Teilnehmer!I83))</f>
        <v/>
      </c>
    </row>
    <row r="81" spans="1:9" x14ac:dyDescent="0.2">
      <c r="A81" s="93">
        <v>79</v>
      </c>
      <c r="B81" s="94" t="str">
        <f>IF(Teilnehmer!C84&lt;&gt;"",Teilnehmer!B84,"")</f>
        <v/>
      </c>
      <c r="C81" s="95" t="str">
        <f>IF(B81="","",Teilnehmer!C84)</f>
        <v/>
      </c>
      <c r="D81" s="96" t="str">
        <f>IF(B81="","",IF(Teilnehmer!D84="","",Teilnehmer!D84))</f>
        <v/>
      </c>
      <c r="E81" s="98" t="str">
        <f>IF(B81="","",IF(Teilnehmer!E84="","",Teilnehmer!E84))</f>
        <v/>
      </c>
      <c r="F81" s="99" t="str">
        <f>IF(B81="","",IF(Teilnehmer!F84="","",Teilnehmer!F84))</f>
        <v/>
      </c>
      <c r="G81" s="97" t="str">
        <f>IF(B81="","",IF(Teilnehmer!G84="","",Teilnehmer!G84))</f>
        <v/>
      </c>
      <c r="H81" s="98" t="str">
        <f>IF(B81="","",IF(Teilnehmer!H84="","",Teilnehmer!H84))</f>
        <v/>
      </c>
      <c r="I81" s="176" t="str">
        <f>IF(B81="","",IF(Teilnehmer!I84="","",Teilnehmer!I84))</f>
        <v/>
      </c>
    </row>
    <row r="82" spans="1:9" x14ac:dyDescent="0.2">
      <c r="A82" s="93">
        <v>80</v>
      </c>
      <c r="B82" s="94" t="str">
        <f>IF(Teilnehmer!C85&lt;&gt;"",Teilnehmer!B85,"")</f>
        <v/>
      </c>
      <c r="C82" s="95" t="str">
        <f>IF(B82="","",Teilnehmer!C85)</f>
        <v/>
      </c>
      <c r="D82" s="96" t="str">
        <f>IF(B82="","",IF(Teilnehmer!D85="","",Teilnehmer!D85))</f>
        <v/>
      </c>
      <c r="E82" s="98" t="str">
        <f>IF(B82="","",IF(Teilnehmer!E85="","",Teilnehmer!E85))</f>
        <v/>
      </c>
      <c r="F82" s="99" t="str">
        <f>IF(B82="","",IF(Teilnehmer!F85="","",Teilnehmer!F85))</f>
        <v/>
      </c>
      <c r="G82" s="97" t="str">
        <f>IF(B82="","",IF(Teilnehmer!G85="","",Teilnehmer!G85))</f>
        <v/>
      </c>
      <c r="H82" s="98" t="str">
        <f>IF(B82="","",IF(Teilnehmer!H85="","",Teilnehmer!H85))</f>
        <v/>
      </c>
      <c r="I82" s="176" t="str">
        <f>IF(B82="","",IF(Teilnehmer!I85="","",Teilnehmer!I85))</f>
        <v/>
      </c>
    </row>
    <row r="83" spans="1:9" x14ac:dyDescent="0.2">
      <c r="A83" s="93">
        <v>81</v>
      </c>
      <c r="B83" s="94" t="str">
        <f>IF(Teilnehmer!C86&lt;&gt;"",Teilnehmer!B86,"")</f>
        <v/>
      </c>
      <c r="C83" s="95" t="str">
        <f>IF(B83="","",Teilnehmer!C86)</f>
        <v/>
      </c>
      <c r="D83" s="96" t="str">
        <f>IF(B83="","",IF(Teilnehmer!D86="","",Teilnehmer!D86))</f>
        <v/>
      </c>
      <c r="E83" s="98" t="str">
        <f>IF(B83="","",IF(Teilnehmer!E86="","",Teilnehmer!E86))</f>
        <v/>
      </c>
      <c r="F83" s="99" t="str">
        <f>IF(B83="","",IF(Teilnehmer!F86="","",Teilnehmer!F86))</f>
        <v/>
      </c>
      <c r="G83" s="97" t="str">
        <f>IF(B83="","",IF(Teilnehmer!G86="","",Teilnehmer!G86))</f>
        <v/>
      </c>
      <c r="H83" s="98" t="str">
        <f>IF(B83="","",IF(Teilnehmer!H86="","",Teilnehmer!H86))</f>
        <v/>
      </c>
      <c r="I83" s="176" t="str">
        <f>IF(B83="","",IF(Teilnehmer!I86="","",Teilnehmer!I86))</f>
        <v/>
      </c>
    </row>
    <row r="84" spans="1:9" x14ac:dyDescent="0.2">
      <c r="A84" s="93">
        <v>82</v>
      </c>
      <c r="B84" s="94" t="str">
        <f>IF(Teilnehmer!C87&lt;&gt;"",Teilnehmer!B87,"")</f>
        <v/>
      </c>
      <c r="C84" s="95" t="str">
        <f>IF(B84="","",Teilnehmer!C87)</f>
        <v/>
      </c>
      <c r="D84" s="96" t="str">
        <f>IF(B84="","",IF(Teilnehmer!D87="","",Teilnehmer!D87))</f>
        <v/>
      </c>
      <c r="E84" s="98" t="str">
        <f>IF(B84="","",IF(Teilnehmer!E87="","",Teilnehmer!E87))</f>
        <v/>
      </c>
      <c r="F84" s="99" t="str">
        <f>IF(B84="","",IF(Teilnehmer!F87="","",Teilnehmer!F87))</f>
        <v/>
      </c>
      <c r="G84" s="97" t="str">
        <f>IF(B84="","",IF(Teilnehmer!G87="","",Teilnehmer!G87))</f>
        <v/>
      </c>
      <c r="H84" s="98" t="str">
        <f>IF(B84="","",IF(Teilnehmer!H87="","",Teilnehmer!H87))</f>
        <v/>
      </c>
      <c r="I84" s="176" t="str">
        <f>IF(B84="","",IF(Teilnehmer!I87="","",Teilnehmer!I87))</f>
        <v/>
      </c>
    </row>
    <row r="85" spans="1:9" x14ac:dyDescent="0.2">
      <c r="A85" s="93">
        <v>83</v>
      </c>
      <c r="B85" s="94" t="str">
        <f>IF(Teilnehmer!C88&lt;&gt;"",Teilnehmer!B88,"")</f>
        <v/>
      </c>
      <c r="C85" s="95" t="str">
        <f>IF(B85="","",Teilnehmer!C88)</f>
        <v/>
      </c>
      <c r="D85" s="96" t="str">
        <f>IF(B85="","",IF(Teilnehmer!D88="","",Teilnehmer!D88))</f>
        <v/>
      </c>
      <c r="E85" s="98" t="str">
        <f>IF(B85="","",IF(Teilnehmer!E88="","",Teilnehmer!E88))</f>
        <v/>
      </c>
      <c r="F85" s="99" t="str">
        <f>IF(B85="","",IF(Teilnehmer!F88="","",Teilnehmer!F88))</f>
        <v/>
      </c>
      <c r="G85" s="97" t="str">
        <f>IF(B85="","",IF(Teilnehmer!G88="","",Teilnehmer!G88))</f>
        <v/>
      </c>
      <c r="H85" s="98" t="str">
        <f>IF(B85="","",IF(Teilnehmer!H88="","",Teilnehmer!H88))</f>
        <v/>
      </c>
      <c r="I85" s="176" t="str">
        <f>IF(B85="","",IF(Teilnehmer!I88="","",Teilnehmer!I88))</f>
        <v/>
      </c>
    </row>
    <row r="86" spans="1:9" x14ac:dyDescent="0.2">
      <c r="A86" s="93">
        <v>84</v>
      </c>
      <c r="B86" s="94" t="str">
        <f>IF(Teilnehmer!C89&lt;&gt;"",Teilnehmer!B89,"")</f>
        <v/>
      </c>
      <c r="C86" s="95" t="str">
        <f>IF(B86="","",Teilnehmer!C89)</f>
        <v/>
      </c>
      <c r="D86" s="96" t="str">
        <f>IF(B86="","",IF(Teilnehmer!D89="","",Teilnehmer!D89))</f>
        <v/>
      </c>
      <c r="E86" s="98" t="str">
        <f>IF(B86="","",IF(Teilnehmer!E89="","",Teilnehmer!E89))</f>
        <v/>
      </c>
      <c r="F86" s="99" t="str">
        <f>IF(B86="","",IF(Teilnehmer!F89="","",Teilnehmer!F89))</f>
        <v/>
      </c>
      <c r="G86" s="97" t="str">
        <f>IF(B86="","",IF(Teilnehmer!G89="","",Teilnehmer!G89))</f>
        <v/>
      </c>
      <c r="H86" s="98" t="str">
        <f>IF(B86="","",IF(Teilnehmer!H89="","",Teilnehmer!H89))</f>
        <v/>
      </c>
      <c r="I86" s="176" t="str">
        <f>IF(B86="","",IF(Teilnehmer!I89="","",Teilnehmer!I89))</f>
        <v/>
      </c>
    </row>
    <row r="87" spans="1:9" x14ac:dyDescent="0.2">
      <c r="A87" s="93">
        <v>85</v>
      </c>
      <c r="B87" s="94" t="str">
        <f>IF(Teilnehmer!C90&lt;&gt;"",Teilnehmer!B90,"")</f>
        <v/>
      </c>
      <c r="C87" s="95" t="str">
        <f>IF(B87="","",Teilnehmer!C90)</f>
        <v/>
      </c>
      <c r="D87" s="96" t="str">
        <f>IF(B87="","",IF(Teilnehmer!D90="","",Teilnehmer!D90))</f>
        <v/>
      </c>
      <c r="E87" s="98" t="str">
        <f>IF(B87="","",IF(Teilnehmer!E90="","",Teilnehmer!E90))</f>
        <v/>
      </c>
      <c r="F87" s="99" t="str">
        <f>IF(B87="","",IF(Teilnehmer!F90="","",Teilnehmer!F90))</f>
        <v/>
      </c>
      <c r="G87" s="97" t="str">
        <f>IF(B87="","",IF(Teilnehmer!G90="","",Teilnehmer!G90))</f>
        <v/>
      </c>
      <c r="H87" s="98" t="str">
        <f>IF(B87="","",IF(Teilnehmer!H90="","",Teilnehmer!H90))</f>
        <v/>
      </c>
      <c r="I87" s="176" t="str">
        <f>IF(B87="","",IF(Teilnehmer!I90="","",Teilnehmer!I90))</f>
        <v/>
      </c>
    </row>
    <row r="88" spans="1:9" x14ac:dyDescent="0.2">
      <c r="A88" s="93">
        <v>86</v>
      </c>
      <c r="B88" s="94" t="str">
        <f>IF(Teilnehmer!C91&lt;&gt;"",Teilnehmer!B91,"")</f>
        <v/>
      </c>
      <c r="C88" s="95" t="str">
        <f>IF(B88="","",Teilnehmer!C91)</f>
        <v/>
      </c>
      <c r="D88" s="96" t="str">
        <f>IF(B88="","",IF(Teilnehmer!D91="","",Teilnehmer!D91))</f>
        <v/>
      </c>
      <c r="E88" s="98" t="str">
        <f>IF(B88="","",IF(Teilnehmer!E91="","",Teilnehmer!E91))</f>
        <v/>
      </c>
      <c r="F88" s="99" t="str">
        <f>IF(B88="","",IF(Teilnehmer!F91="","",Teilnehmer!F91))</f>
        <v/>
      </c>
      <c r="G88" s="97" t="str">
        <f>IF(B88="","",IF(Teilnehmer!G91="","",Teilnehmer!G91))</f>
        <v/>
      </c>
      <c r="H88" s="98" t="str">
        <f>IF(B88="","",IF(Teilnehmer!H91="","",Teilnehmer!H91))</f>
        <v/>
      </c>
      <c r="I88" s="176" t="str">
        <f>IF(B88="","",IF(Teilnehmer!I91="","",Teilnehmer!I91))</f>
        <v/>
      </c>
    </row>
    <row r="89" spans="1:9" x14ac:dyDescent="0.2">
      <c r="A89" s="93">
        <v>87</v>
      </c>
      <c r="B89" s="94" t="str">
        <f>IF(Teilnehmer!C92&lt;&gt;"",Teilnehmer!B92,"")</f>
        <v/>
      </c>
      <c r="C89" s="95" t="str">
        <f>IF(B89="","",Teilnehmer!C92)</f>
        <v/>
      </c>
      <c r="D89" s="96" t="str">
        <f>IF(B89="","",IF(Teilnehmer!D92="","",Teilnehmer!D92))</f>
        <v/>
      </c>
      <c r="E89" s="98" t="str">
        <f>IF(B89="","",IF(Teilnehmer!E92="","",Teilnehmer!E92))</f>
        <v/>
      </c>
      <c r="F89" s="99" t="str">
        <f>IF(B89="","",IF(Teilnehmer!F92="","",Teilnehmer!F92))</f>
        <v/>
      </c>
      <c r="G89" s="97" t="str">
        <f>IF(B89="","",IF(Teilnehmer!G92="","",Teilnehmer!G92))</f>
        <v/>
      </c>
      <c r="H89" s="98" t="str">
        <f>IF(B89="","",IF(Teilnehmer!H92="","",Teilnehmer!H92))</f>
        <v/>
      </c>
      <c r="I89" s="176" t="str">
        <f>IF(B89="","",IF(Teilnehmer!I92="","",Teilnehmer!I92))</f>
        <v/>
      </c>
    </row>
    <row r="90" spans="1:9" x14ac:dyDescent="0.2">
      <c r="A90" s="93">
        <v>88</v>
      </c>
      <c r="B90" s="94" t="str">
        <f>IF(Teilnehmer!C93&lt;&gt;"",Teilnehmer!B93,"")</f>
        <v/>
      </c>
      <c r="C90" s="95" t="str">
        <f>IF(B90="","",Teilnehmer!C93)</f>
        <v/>
      </c>
      <c r="D90" s="96" t="str">
        <f>IF(B90="","",IF(Teilnehmer!D93="","",Teilnehmer!D93))</f>
        <v/>
      </c>
      <c r="E90" s="98" t="str">
        <f>IF(B90="","",IF(Teilnehmer!E93="","",Teilnehmer!E93))</f>
        <v/>
      </c>
      <c r="F90" s="99" t="str">
        <f>IF(B90="","",IF(Teilnehmer!F93="","",Teilnehmer!F93))</f>
        <v/>
      </c>
      <c r="G90" s="97" t="str">
        <f>IF(B90="","",IF(Teilnehmer!G93="","",Teilnehmer!G93))</f>
        <v/>
      </c>
      <c r="H90" s="98" t="str">
        <f>IF(B90="","",IF(Teilnehmer!H93="","",Teilnehmer!H93))</f>
        <v/>
      </c>
      <c r="I90" s="176" t="str">
        <f>IF(B90="","",IF(Teilnehmer!I93="","",Teilnehmer!I93))</f>
        <v/>
      </c>
    </row>
    <row r="91" spans="1:9" x14ac:dyDescent="0.2">
      <c r="A91" s="93">
        <v>89</v>
      </c>
      <c r="B91" s="94" t="str">
        <f>IF(Teilnehmer!C94&lt;&gt;"",Teilnehmer!B94,"")</f>
        <v/>
      </c>
      <c r="C91" s="95" t="str">
        <f>IF(B91="","",Teilnehmer!C94)</f>
        <v/>
      </c>
      <c r="D91" s="96" t="str">
        <f>IF(B91="","",IF(Teilnehmer!D94="","",Teilnehmer!D94))</f>
        <v/>
      </c>
      <c r="E91" s="98" t="str">
        <f>IF(B91="","",IF(Teilnehmer!E94="","",Teilnehmer!E94))</f>
        <v/>
      </c>
      <c r="F91" s="99" t="str">
        <f>IF(B91="","",IF(Teilnehmer!F94="","",Teilnehmer!F94))</f>
        <v/>
      </c>
      <c r="G91" s="97" t="str">
        <f>IF(B91="","",IF(Teilnehmer!G94="","",Teilnehmer!G94))</f>
        <v/>
      </c>
      <c r="H91" s="98" t="str">
        <f>IF(B91="","",IF(Teilnehmer!H94="","",Teilnehmer!H94))</f>
        <v/>
      </c>
      <c r="I91" s="176" t="str">
        <f>IF(B91="","",IF(Teilnehmer!I94="","",Teilnehmer!I94))</f>
        <v/>
      </c>
    </row>
    <row r="92" spans="1:9" x14ac:dyDescent="0.2">
      <c r="A92" s="93">
        <v>90</v>
      </c>
      <c r="B92" s="94" t="str">
        <f>IF(Teilnehmer!C95&lt;&gt;"",Teilnehmer!B95,"")</f>
        <v/>
      </c>
      <c r="C92" s="95" t="str">
        <f>IF(B92="","",Teilnehmer!C95)</f>
        <v/>
      </c>
      <c r="D92" s="96" t="str">
        <f>IF(B92="","",IF(Teilnehmer!D95="","",Teilnehmer!D95))</f>
        <v/>
      </c>
      <c r="E92" s="98" t="str">
        <f>IF(B92="","",IF(Teilnehmer!E95="","",Teilnehmer!E95))</f>
        <v/>
      </c>
      <c r="F92" s="99" t="str">
        <f>IF(B92="","",IF(Teilnehmer!F95="","",Teilnehmer!F95))</f>
        <v/>
      </c>
      <c r="G92" s="97" t="str">
        <f>IF(B92="","",IF(Teilnehmer!G95="","",Teilnehmer!G95))</f>
        <v/>
      </c>
      <c r="H92" s="98" t="str">
        <f>IF(B92="","",IF(Teilnehmer!H95="","",Teilnehmer!H95))</f>
        <v/>
      </c>
      <c r="I92" s="176" t="str">
        <f>IF(B92="","",IF(Teilnehmer!I95="","",Teilnehmer!I95))</f>
        <v/>
      </c>
    </row>
    <row r="93" spans="1:9" x14ac:dyDescent="0.2">
      <c r="A93" s="93">
        <v>91</v>
      </c>
      <c r="B93" s="94" t="str">
        <f>IF(Teilnehmer!C96&lt;&gt;"",Teilnehmer!B96,"")</f>
        <v/>
      </c>
      <c r="C93" s="95" t="str">
        <f>IF(B93="","",Teilnehmer!C96)</f>
        <v/>
      </c>
      <c r="D93" s="96" t="str">
        <f>IF(B93="","",IF(Teilnehmer!D96="","",Teilnehmer!D96))</f>
        <v/>
      </c>
      <c r="E93" s="98" t="str">
        <f>IF(B93="","",IF(Teilnehmer!E96="","",Teilnehmer!E96))</f>
        <v/>
      </c>
      <c r="F93" s="99" t="str">
        <f>IF(B93="","",IF(Teilnehmer!F96="","",Teilnehmer!F96))</f>
        <v/>
      </c>
      <c r="G93" s="97" t="str">
        <f>IF(B93="","",IF(Teilnehmer!G96="","",Teilnehmer!G96))</f>
        <v/>
      </c>
      <c r="H93" s="98" t="str">
        <f>IF(B93="","",IF(Teilnehmer!H96="","",Teilnehmer!H96))</f>
        <v/>
      </c>
      <c r="I93" s="176" t="str">
        <f>IF(B93="","",IF(Teilnehmer!I96="","",Teilnehmer!I96))</f>
        <v/>
      </c>
    </row>
    <row r="94" spans="1:9" x14ac:dyDescent="0.2">
      <c r="A94" s="93">
        <v>92</v>
      </c>
      <c r="B94" s="94" t="str">
        <f>IF(Teilnehmer!C97&lt;&gt;"",Teilnehmer!B97,"")</f>
        <v/>
      </c>
      <c r="C94" s="95" t="str">
        <f>IF(B94="","",Teilnehmer!C97)</f>
        <v/>
      </c>
      <c r="D94" s="96" t="str">
        <f>IF(B94="","",IF(Teilnehmer!D97="","",Teilnehmer!D97))</f>
        <v/>
      </c>
      <c r="E94" s="98" t="str">
        <f>IF(B94="","",IF(Teilnehmer!E97="","",Teilnehmer!E97))</f>
        <v/>
      </c>
      <c r="F94" s="99" t="str">
        <f>IF(B94="","",IF(Teilnehmer!F97="","",Teilnehmer!F97))</f>
        <v/>
      </c>
      <c r="G94" s="97" t="str">
        <f>IF(B94="","",IF(Teilnehmer!G97="","",Teilnehmer!G97))</f>
        <v/>
      </c>
      <c r="H94" s="98" t="str">
        <f>IF(B94="","",IF(Teilnehmer!H97="","",Teilnehmer!H97))</f>
        <v/>
      </c>
      <c r="I94" s="176" t="str">
        <f>IF(B94="","",IF(Teilnehmer!I97="","",Teilnehmer!I97))</f>
        <v/>
      </c>
    </row>
    <row r="95" spans="1:9" x14ac:dyDescent="0.2">
      <c r="A95" s="93">
        <v>93</v>
      </c>
      <c r="B95" s="94" t="str">
        <f>IF(Teilnehmer!C98&lt;&gt;"",Teilnehmer!B98,"")</f>
        <v/>
      </c>
      <c r="C95" s="95" t="str">
        <f>IF(B95="","",Teilnehmer!C98)</f>
        <v/>
      </c>
      <c r="D95" s="96" t="str">
        <f>IF(B95="","",IF(Teilnehmer!D98="","",Teilnehmer!D98))</f>
        <v/>
      </c>
      <c r="E95" s="98" t="str">
        <f>IF(B95="","",IF(Teilnehmer!E98="","",Teilnehmer!E98))</f>
        <v/>
      </c>
      <c r="F95" s="99" t="str">
        <f>IF(B95="","",IF(Teilnehmer!F98="","",Teilnehmer!F98))</f>
        <v/>
      </c>
      <c r="G95" s="97" t="str">
        <f>IF(B95="","",IF(Teilnehmer!G98="","",Teilnehmer!G98))</f>
        <v/>
      </c>
      <c r="H95" s="98" t="str">
        <f>IF(B95="","",IF(Teilnehmer!H98="","",Teilnehmer!H98))</f>
        <v/>
      </c>
      <c r="I95" s="176" t="str">
        <f>IF(B95="","",IF(Teilnehmer!I98="","",Teilnehmer!I98))</f>
        <v/>
      </c>
    </row>
    <row r="96" spans="1:9" x14ac:dyDescent="0.2">
      <c r="A96" s="93">
        <v>94</v>
      </c>
      <c r="B96" s="94" t="str">
        <f>IF(Teilnehmer!C99&lt;&gt;"",Teilnehmer!B99,"")</f>
        <v/>
      </c>
      <c r="C96" s="95" t="str">
        <f>IF(B96="","",Teilnehmer!C99)</f>
        <v/>
      </c>
      <c r="D96" s="96" t="str">
        <f>IF(B96="","",IF(Teilnehmer!D99="","",Teilnehmer!D99))</f>
        <v/>
      </c>
      <c r="E96" s="98" t="str">
        <f>IF(B96="","",IF(Teilnehmer!E99="","",Teilnehmer!E99))</f>
        <v/>
      </c>
      <c r="F96" s="99" t="str">
        <f>IF(B96="","",IF(Teilnehmer!F99="","",Teilnehmer!F99))</f>
        <v/>
      </c>
      <c r="G96" s="97" t="str">
        <f>IF(B96="","",IF(Teilnehmer!G99="","",Teilnehmer!G99))</f>
        <v/>
      </c>
      <c r="H96" s="98" t="str">
        <f>IF(B96="","",IF(Teilnehmer!H99="","",Teilnehmer!H99))</f>
        <v/>
      </c>
      <c r="I96" s="176" t="str">
        <f>IF(B96="","",IF(Teilnehmer!I99="","",Teilnehmer!I99))</f>
        <v/>
      </c>
    </row>
    <row r="97" spans="1:9" x14ac:dyDescent="0.2">
      <c r="A97" s="93">
        <v>95</v>
      </c>
      <c r="B97" s="94" t="str">
        <f>IF(Teilnehmer!C100&lt;&gt;"",Teilnehmer!B100,"")</f>
        <v/>
      </c>
      <c r="C97" s="95" t="str">
        <f>IF(B97="","",Teilnehmer!C100)</f>
        <v/>
      </c>
      <c r="D97" s="96" t="str">
        <f>IF(B97="","",IF(Teilnehmer!D100="","",Teilnehmer!D100))</f>
        <v/>
      </c>
      <c r="E97" s="98" t="str">
        <f>IF(B97="","",IF(Teilnehmer!E100="","",Teilnehmer!E100))</f>
        <v/>
      </c>
      <c r="F97" s="99" t="str">
        <f>IF(B97="","",IF(Teilnehmer!F100="","",Teilnehmer!F100))</f>
        <v/>
      </c>
      <c r="G97" s="97" t="str">
        <f>IF(B97="","",IF(Teilnehmer!G100="","",Teilnehmer!G100))</f>
        <v/>
      </c>
      <c r="H97" s="98" t="str">
        <f>IF(B97="","",IF(Teilnehmer!H100="","",Teilnehmer!H100))</f>
        <v/>
      </c>
      <c r="I97" s="176" t="str">
        <f>IF(B97="","",IF(Teilnehmer!I100="","",Teilnehmer!I100))</f>
        <v/>
      </c>
    </row>
    <row r="98" spans="1:9" x14ac:dyDescent="0.2">
      <c r="A98" s="93">
        <v>96</v>
      </c>
      <c r="B98" s="94" t="str">
        <f>IF(Teilnehmer!C101&lt;&gt;"",Teilnehmer!B101,"")</f>
        <v/>
      </c>
      <c r="C98" s="95" t="str">
        <f>IF(B98="","",Teilnehmer!C101)</f>
        <v/>
      </c>
      <c r="D98" s="96" t="str">
        <f>IF(B98="","",IF(Teilnehmer!D101="","",Teilnehmer!D101))</f>
        <v/>
      </c>
      <c r="E98" s="98" t="str">
        <f>IF(B98="","",IF(Teilnehmer!E101="","",Teilnehmer!E101))</f>
        <v/>
      </c>
      <c r="F98" s="99" t="str">
        <f>IF(B98="","",IF(Teilnehmer!F101="","",Teilnehmer!F101))</f>
        <v/>
      </c>
      <c r="G98" s="97" t="str">
        <f>IF(B98="","",IF(Teilnehmer!G101="","",Teilnehmer!G101))</f>
        <v/>
      </c>
      <c r="H98" s="98" t="str">
        <f>IF(B98="","",IF(Teilnehmer!H101="","",Teilnehmer!H101))</f>
        <v/>
      </c>
      <c r="I98" s="176" t="str">
        <f>IF(B98="","",IF(Teilnehmer!I101="","",Teilnehmer!I101))</f>
        <v/>
      </c>
    </row>
    <row r="99" spans="1:9" x14ac:dyDescent="0.2">
      <c r="A99" s="93">
        <v>97</v>
      </c>
      <c r="B99" s="94" t="str">
        <f>IF(Teilnehmer!C102&lt;&gt;"",Teilnehmer!B102,"")</f>
        <v/>
      </c>
      <c r="C99" s="95" t="str">
        <f>IF(B99="","",Teilnehmer!C102)</f>
        <v/>
      </c>
      <c r="D99" s="96" t="str">
        <f>IF(B99="","",IF(Teilnehmer!D102="","",Teilnehmer!D102))</f>
        <v/>
      </c>
      <c r="E99" s="98" t="str">
        <f>IF(B99="","",IF(Teilnehmer!E102="","",Teilnehmer!E102))</f>
        <v/>
      </c>
      <c r="F99" s="99" t="str">
        <f>IF(B99="","",IF(Teilnehmer!F102="","",Teilnehmer!F102))</f>
        <v/>
      </c>
      <c r="G99" s="97" t="str">
        <f>IF(B99="","",IF(Teilnehmer!G102="","",Teilnehmer!G102))</f>
        <v/>
      </c>
      <c r="H99" s="98" t="str">
        <f>IF(B99="","",IF(Teilnehmer!H102="","",Teilnehmer!H102))</f>
        <v/>
      </c>
      <c r="I99" s="176" t="str">
        <f>IF(B99="","",IF(Teilnehmer!I102="","",Teilnehmer!I102))</f>
        <v/>
      </c>
    </row>
    <row r="100" spans="1:9" x14ac:dyDescent="0.2">
      <c r="A100" s="93">
        <v>98</v>
      </c>
      <c r="B100" s="94" t="str">
        <f>IF(Teilnehmer!C103&lt;&gt;"",Teilnehmer!B103,"")</f>
        <v/>
      </c>
      <c r="C100" s="95" t="str">
        <f>IF(B100="","",Teilnehmer!C103)</f>
        <v/>
      </c>
      <c r="D100" s="96" t="str">
        <f>IF(B100="","",IF(Teilnehmer!D103="","",Teilnehmer!D103))</f>
        <v/>
      </c>
      <c r="E100" s="98" t="str">
        <f>IF(B100="","",IF(Teilnehmer!E103="","",Teilnehmer!E103))</f>
        <v/>
      </c>
      <c r="F100" s="99" t="str">
        <f>IF(B100="","",IF(Teilnehmer!F103="","",Teilnehmer!F103))</f>
        <v/>
      </c>
      <c r="G100" s="97" t="str">
        <f>IF(B100="","",IF(Teilnehmer!G103="","",Teilnehmer!G103))</f>
        <v/>
      </c>
      <c r="H100" s="98" t="str">
        <f>IF(B100="","",IF(Teilnehmer!H103="","",Teilnehmer!H103))</f>
        <v/>
      </c>
      <c r="I100" s="176" t="str">
        <f>IF(B100="","",IF(Teilnehmer!I103="","",Teilnehmer!I103))</f>
        <v/>
      </c>
    </row>
    <row r="101" spans="1:9" x14ac:dyDescent="0.2">
      <c r="A101" s="93">
        <v>99</v>
      </c>
      <c r="B101" s="94" t="str">
        <f>IF(Teilnehmer!C104&lt;&gt;"",Teilnehmer!B104,"")</f>
        <v/>
      </c>
      <c r="C101" s="95" t="str">
        <f>IF(B101="","",Teilnehmer!C104)</f>
        <v/>
      </c>
      <c r="D101" s="96" t="str">
        <f>IF(B101="","",IF(Teilnehmer!D104="","",Teilnehmer!D104))</f>
        <v/>
      </c>
      <c r="E101" s="98" t="str">
        <f>IF(B101="","",IF(Teilnehmer!E104="","",Teilnehmer!E104))</f>
        <v/>
      </c>
      <c r="F101" s="99" t="str">
        <f>IF(B101="","",IF(Teilnehmer!F104="","",Teilnehmer!F104))</f>
        <v/>
      </c>
      <c r="G101" s="97" t="str">
        <f>IF(B101="","",IF(Teilnehmer!G104="","",Teilnehmer!G104))</f>
        <v/>
      </c>
      <c r="H101" s="98" t="str">
        <f>IF(B101="","",IF(Teilnehmer!H104="","",Teilnehmer!H104))</f>
        <v/>
      </c>
      <c r="I101" s="176" t="str">
        <f>IF(B101="","",IF(Teilnehmer!I104="","",Teilnehmer!I104))</f>
        <v/>
      </c>
    </row>
    <row r="102" spans="1:9" x14ac:dyDescent="0.2">
      <c r="A102" s="93">
        <v>100</v>
      </c>
      <c r="B102" s="94" t="str">
        <f>IF(Teilnehmer!C105&lt;&gt;"",Teilnehmer!B105,"")</f>
        <v/>
      </c>
      <c r="C102" s="95" t="str">
        <f>IF(B102="","",Teilnehmer!C105)</f>
        <v/>
      </c>
      <c r="D102" s="96" t="str">
        <f>IF(B102="","",IF(Teilnehmer!D105="","",Teilnehmer!D105))</f>
        <v/>
      </c>
      <c r="E102" s="98" t="str">
        <f>IF(B102="","",IF(Teilnehmer!E105="","",Teilnehmer!E105))</f>
        <v/>
      </c>
      <c r="F102" s="99" t="str">
        <f>IF(B102="","",IF(Teilnehmer!F105="","",Teilnehmer!F105))</f>
        <v/>
      </c>
      <c r="G102" s="97" t="str">
        <f>IF(B102="","",IF(Teilnehmer!G105="","",Teilnehmer!G105))</f>
        <v/>
      </c>
      <c r="H102" s="98" t="str">
        <f>IF(B102="","",IF(Teilnehmer!H105="","",Teilnehmer!H105))</f>
        <v/>
      </c>
      <c r="I102" s="176" t="str">
        <f>IF(B102="","",IF(Teilnehmer!I105="","",Teilnehmer!I105))</f>
        <v/>
      </c>
    </row>
    <row r="103" spans="1:9" x14ac:dyDescent="0.2">
      <c r="A103" s="93">
        <v>101</v>
      </c>
      <c r="B103" s="94" t="str">
        <f>IF(Teilnehmer!C106&lt;&gt;"",Teilnehmer!B106,"")</f>
        <v/>
      </c>
      <c r="C103" s="95" t="str">
        <f>IF(B103="","",Teilnehmer!C106)</f>
        <v/>
      </c>
      <c r="D103" s="96" t="str">
        <f>IF(B103="","",IF(Teilnehmer!D106="","",Teilnehmer!D106))</f>
        <v/>
      </c>
      <c r="E103" s="98" t="str">
        <f>IF(B103="","",IF(Teilnehmer!E106="","",Teilnehmer!E106))</f>
        <v/>
      </c>
      <c r="F103" s="99" t="str">
        <f>IF(B103="","",IF(Teilnehmer!F106="","",Teilnehmer!F106))</f>
        <v/>
      </c>
      <c r="G103" s="97" t="str">
        <f>IF(B103="","",IF(Teilnehmer!G106="","",Teilnehmer!G106))</f>
        <v/>
      </c>
      <c r="H103" s="98" t="str">
        <f>IF(B103="","",IF(Teilnehmer!H106="","",Teilnehmer!H106))</f>
        <v/>
      </c>
      <c r="I103" s="176" t="str">
        <f>IF(B103="","",IF(Teilnehmer!I106="","",Teilnehmer!I106))</f>
        <v/>
      </c>
    </row>
    <row r="104" spans="1:9" x14ac:dyDescent="0.2">
      <c r="A104" s="93">
        <v>102</v>
      </c>
      <c r="B104" s="94" t="str">
        <f>IF(Teilnehmer!C107&lt;&gt;"",Teilnehmer!B107,"")</f>
        <v/>
      </c>
      <c r="C104" s="95" t="str">
        <f>IF(B104="","",Teilnehmer!C107)</f>
        <v/>
      </c>
      <c r="D104" s="96" t="str">
        <f>IF(B104="","",IF(Teilnehmer!D107="","",Teilnehmer!D107))</f>
        <v/>
      </c>
      <c r="E104" s="98" t="str">
        <f>IF(B104="","",IF(Teilnehmer!E107="","",Teilnehmer!E107))</f>
        <v/>
      </c>
      <c r="F104" s="99" t="str">
        <f>IF(B104="","",IF(Teilnehmer!F107="","",Teilnehmer!F107))</f>
        <v/>
      </c>
      <c r="G104" s="97" t="str">
        <f>IF(B104="","",IF(Teilnehmer!G107="","",Teilnehmer!G107))</f>
        <v/>
      </c>
      <c r="H104" s="98" t="str">
        <f>IF(B104="","",IF(Teilnehmer!H107="","",Teilnehmer!H107))</f>
        <v/>
      </c>
      <c r="I104" s="176" t="str">
        <f>IF(B104="","",IF(Teilnehmer!I107="","",Teilnehmer!I107))</f>
        <v/>
      </c>
    </row>
    <row r="105" spans="1:9" x14ac:dyDescent="0.2">
      <c r="A105" s="93">
        <v>103</v>
      </c>
      <c r="B105" s="94" t="str">
        <f>IF(Teilnehmer!C108&lt;&gt;"",Teilnehmer!B108,"")</f>
        <v/>
      </c>
      <c r="C105" s="95" t="str">
        <f>IF(B105="","",Teilnehmer!C108)</f>
        <v/>
      </c>
      <c r="D105" s="96" t="str">
        <f>IF(B105="","",IF(Teilnehmer!D108="","",Teilnehmer!D108))</f>
        <v/>
      </c>
      <c r="E105" s="98" t="str">
        <f>IF(B105="","",IF(Teilnehmer!E108="","",Teilnehmer!E108))</f>
        <v/>
      </c>
      <c r="F105" s="99" t="str">
        <f>IF(B105="","",IF(Teilnehmer!F108="","",Teilnehmer!F108))</f>
        <v/>
      </c>
      <c r="G105" s="97" t="str">
        <f>IF(B105="","",IF(Teilnehmer!G108="","",Teilnehmer!G108))</f>
        <v/>
      </c>
      <c r="H105" s="98" t="str">
        <f>IF(B105="","",IF(Teilnehmer!H108="","",Teilnehmer!H108))</f>
        <v/>
      </c>
      <c r="I105" s="176" t="str">
        <f>IF(B105="","",IF(Teilnehmer!I108="","",Teilnehmer!I108))</f>
        <v/>
      </c>
    </row>
    <row r="106" spans="1:9" x14ac:dyDescent="0.2">
      <c r="A106" s="93">
        <v>104</v>
      </c>
      <c r="B106" s="94" t="str">
        <f>IF(Teilnehmer!C109&lt;&gt;"",Teilnehmer!B109,"")</f>
        <v/>
      </c>
      <c r="C106" s="95" t="str">
        <f>IF(B106="","",Teilnehmer!C109)</f>
        <v/>
      </c>
      <c r="D106" s="96" t="str">
        <f>IF(B106="","",IF(Teilnehmer!D109="","",Teilnehmer!D109))</f>
        <v/>
      </c>
      <c r="E106" s="98" t="str">
        <f>IF(B106="","",IF(Teilnehmer!E109="","",Teilnehmer!E109))</f>
        <v/>
      </c>
      <c r="F106" s="99" t="str">
        <f>IF(B106="","",IF(Teilnehmer!F109="","",Teilnehmer!F109))</f>
        <v/>
      </c>
      <c r="G106" s="97" t="str">
        <f>IF(B106="","",IF(Teilnehmer!G109="","",Teilnehmer!G109))</f>
        <v/>
      </c>
      <c r="H106" s="98" t="str">
        <f>IF(B106="","",IF(Teilnehmer!H109="","",Teilnehmer!H109))</f>
        <v/>
      </c>
      <c r="I106" s="176" t="str">
        <f>IF(B106="","",IF(Teilnehmer!I109="","",Teilnehmer!I109))</f>
        <v/>
      </c>
    </row>
    <row r="107" spans="1:9" x14ac:dyDescent="0.2">
      <c r="A107" s="93">
        <v>105</v>
      </c>
      <c r="B107" s="94" t="str">
        <f>IF(Teilnehmer!C110&lt;&gt;"",Teilnehmer!B110,"")</f>
        <v/>
      </c>
      <c r="C107" s="95" t="str">
        <f>IF(B107="","",Teilnehmer!C110)</f>
        <v/>
      </c>
      <c r="D107" s="96" t="str">
        <f>IF(B107="","",IF(Teilnehmer!D110="","",Teilnehmer!D110))</f>
        <v/>
      </c>
      <c r="E107" s="98" t="str">
        <f>IF(B107="","",IF(Teilnehmer!E110="","",Teilnehmer!E110))</f>
        <v/>
      </c>
      <c r="F107" s="99" t="str">
        <f>IF(B107="","",IF(Teilnehmer!F110="","",Teilnehmer!F110))</f>
        <v/>
      </c>
      <c r="G107" s="97" t="str">
        <f>IF(B107="","",IF(Teilnehmer!G110="","",Teilnehmer!G110))</f>
        <v/>
      </c>
      <c r="H107" s="98" t="str">
        <f>IF(B107="","",IF(Teilnehmer!H110="","",Teilnehmer!H110))</f>
        <v/>
      </c>
      <c r="I107" s="176" t="str">
        <f>IF(B107="","",IF(Teilnehmer!I110="","",Teilnehmer!I110))</f>
        <v/>
      </c>
    </row>
    <row r="108" spans="1:9" x14ac:dyDescent="0.2">
      <c r="A108" s="93">
        <v>106</v>
      </c>
      <c r="B108" s="94" t="str">
        <f>IF(Teilnehmer!C111&lt;&gt;"",Teilnehmer!B111,"")</f>
        <v/>
      </c>
      <c r="C108" s="95" t="str">
        <f>IF(B108="","",Teilnehmer!C111)</f>
        <v/>
      </c>
      <c r="D108" s="96" t="str">
        <f>IF(B108="","",IF(Teilnehmer!D111="","",Teilnehmer!D111))</f>
        <v/>
      </c>
      <c r="E108" s="98" t="str">
        <f>IF(B108="","",IF(Teilnehmer!E111="","",Teilnehmer!E111))</f>
        <v/>
      </c>
      <c r="F108" s="99" t="str">
        <f>IF(B108="","",IF(Teilnehmer!F111="","",Teilnehmer!F111))</f>
        <v/>
      </c>
      <c r="G108" s="97" t="str">
        <f>IF(B108="","",IF(Teilnehmer!G111="","",Teilnehmer!G111))</f>
        <v/>
      </c>
      <c r="H108" s="98" t="str">
        <f>IF(B108="","",IF(Teilnehmer!H111="","",Teilnehmer!H111))</f>
        <v/>
      </c>
      <c r="I108" s="176" t="str">
        <f>IF(B108="","",IF(Teilnehmer!I111="","",Teilnehmer!I111))</f>
        <v/>
      </c>
    </row>
    <row r="109" spans="1:9" x14ac:dyDescent="0.2">
      <c r="A109" s="93">
        <v>107</v>
      </c>
      <c r="B109" s="94" t="str">
        <f>IF(Teilnehmer!C112&lt;&gt;"",Teilnehmer!B112,"")</f>
        <v/>
      </c>
      <c r="C109" s="95" t="str">
        <f>IF(B109="","",Teilnehmer!C112)</f>
        <v/>
      </c>
      <c r="D109" s="96" t="str">
        <f>IF(B109="","",IF(Teilnehmer!D112="","",Teilnehmer!D112))</f>
        <v/>
      </c>
      <c r="E109" s="98" t="str">
        <f>IF(B109="","",IF(Teilnehmer!E112="","",Teilnehmer!E112))</f>
        <v/>
      </c>
      <c r="F109" s="99" t="str">
        <f>IF(B109="","",IF(Teilnehmer!F112="","",Teilnehmer!F112))</f>
        <v/>
      </c>
      <c r="G109" s="97" t="str">
        <f>IF(B109="","",IF(Teilnehmer!G112="","",Teilnehmer!G112))</f>
        <v/>
      </c>
      <c r="H109" s="98" t="str">
        <f>IF(B109="","",IF(Teilnehmer!H112="","",Teilnehmer!H112))</f>
        <v/>
      </c>
      <c r="I109" s="176" t="str">
        <f>IF(B109="","",IF(Teilnehmer!I112="","",Teilnehmer!I112))</f>
        <v/>
      </c>
    </row>
    <row r="110" spans="1:9" x14ac:dyDescent="0.2">
      <c r="A110" s="93">
        <v>108</v>
      </c>
      <c r="B110" s="94" t="str">
        <f>IF(Teilnehmer!C113&lt;&gt;"",Teilnehmer!B113,"")</f>
        <v/>
      </c>
      <c r="C110" s="95" t="str">
        <f>IF(B110="","",Teilnehmer!C113)</f>
        <v/>
      </c>
      <c r="D110" s="96" t="str">
        <f>IF(B110="","",IF(Teilnehmer!D113="","",Teilnehmer!D113))</f>
        <v/>
      </c>
      <c r="E110" s="98" t="str">
        <f>IF(B110="","",IF(Teilnehmer!E113="","",Teilnehmer!E113))</f>
        <v/>
      </c>
      <c r="F110" s="99" t="str">
        <f>IF(B110="","",IF(Teilnehmer!F113="","",Teilnehmer!F113))</f>
        <v/>
      </c>
      <c r="G110" s="97" t="str">
        <f>IF(B110="","",IF(Teilnehmer!G113="","",Teilnehmer!G113))</f>
        <v/>
      </c>
      <c r="H110" s="98" t="str">
        <f>IF(B110="","",IF(Teilnehmer!H113="","",Teilnehmer!H113))</f>
        <v/>
      </c>
      <c r="I110" s="176" t="str">
        <f>IF(B110="","",IF(Teilnehmer!I113="","",Teilnehmer!I113))</f>
        <v/>
      </c>
    </row>
    <row r="111" spans="1:9" x14ac:dyDescent="0.2">
      <c r="A111" s="93">
        <v>109</v>
      </c>
      <c r="B111" s="94" t="str">
        <f>IF(Teilnehmer!C114&lt;&gt;"",Teilnehmer!B114,"")</f>
        <v/>
      </c>
      <c r="C111" s="95" t="str">
        <f>IF(B111="","",Teilnehmer!C114)</f>
        <v/>
      </c>
      <c r="D111" s="96" t="str">
        <f>IF(B111="","",IF(Teilnehmer!D114="","",Teilnehmer!D114))</f>
        <v/>
      </c>
      <c r="E111" s="98" t="str">
        <f>IF(B111="","",IF(Teilnehmer!E114="","",Teilnehmer!E114))</f>
        <v/>
      </c>
      <c r="F111" s="99" t="str">
        <f>IF(B111="","",IF(Teilnehmer!F114="","",Teilnehmer!F114))</f>
        <v/>
      </c>
      <c r="G111" s="97" t="str">
        <f>IF(B111="","",IF(Teilnehmer!G114="","",Teilnehmer!G114))</f>
        <v/>
      </c>
      <c r="H111" s="98" t="str">
        <f>IF(B111="","",IF(Teilnehmer!H114="","",Teilnehmer!H114))</f>
        <v/>
      </c>
      <c r="I111" s="176" t="str">
        <f>IF(B111="","",IF(Teilnehmer!I114="","",Teilnehmer!I114))</f>
        <v/>
      </c>
    </row>
    <row r="112" spans="1:9" x14ac:dyDescent="0.2">
      <c r="A112" s="93">
        <v>110</v>
      </c>
      <c r="B112" s="94" t="str">
        <f>IF(Teilnehmer!C115&lt;&gt;"",Teilnehmer!B115,"")</f>
        <v/>
      </c>
      <c r="C112" s="95" t="str">
        <f>IF(B112="","",Teilnehmer!C115)</f>
        <v/>
      </c>
      <c r="D112" s="96" t="str">
        <f>IF(B112="","",IF(Teilnehmer!D115="","",Teilnehmer!D115))</f>
        <v/>
      </c>
      <c r="E112" s="98" t="str">
        <f>IF(B112="","",IF(Teilnehmer!E115="","",Teilnehmer!E115))</f>
        <v/>
      </c>
      <c r="F112" s="99" t="str">
        <f>IF(B112="","",IF(Teilnehmer!F115="","",Teilnehmer!F115))</f>
        <v/>
      </c>
      <c r="G112" s="97" t="str">
        <f>IF(B112="","",IF(Teilnehmer!G115="","",Teilnehmer!G115))</f>
        <v/>
      </c>
      <c r="H112" s="98" t="str">
        <f>IF(B112="","",IF(Teilnehmer!H115="","",Teilnehmer!H115))</f>
        <v/>
      </c>
      <c r="I112" s="176" t="str">
        <f>IF(B112="","",IF(Teilnehmer!I115="","",Teilnehmer!I115))</f>
        <v/>
      </c>
    </row>
    <row r="113" spans="1:9" x14ac:dyDescent="0.2">
      <c r="A113" s="93">
        <v>111</v>
      </c>
      <c r="B113" s="94" t="str">
        <f>IF(Teilnehmer!C116&lt;&gt;"",Teilnehmer!B116,"")</f>
        <v/>
      </c>
      <c r="C113" s="95" t="str">
        <f>IF(B113="","",Teilnehmer!C116)</f>
        <v/>
      </c>
      <c r="D113" s="96" t="str">
        <f>IF(B113="","",IF(Teilnehmer!D116="","",Teilnehmer!D116))</f>
        <v/>
      </c>
      <c r="E113" s="98" t="str">
        <f>IF(B113="","",IF(Teilnehmer!E116="","",Teilnehmer!E116))</f>
        <v/>
      </c>
      <c r="F113" s="99" t="str">
        <f>IF(B113="","",IF(Teilnehmer!F116="","",Teilnehmer!F116))</f>
        <v/>
      </c>
      <c r="G113" s="97" t="str">
        <f>IF(B113="","",IF(Teilnehmer!G116="","",Teilnehmer!G116))</f>
        <v/>
      </c>
      <c r="H113" s="98" t="str">
        <f>IF(B113="","",IF(Teilnehmer!H116="","",Teilnehmer!H116))</f>
        <v/>
      </c>
      <c r="I113" s="176" t="str">
        <f>IF(B113="","",IF(Teilnehmer!I116="","",Teilnehmer!I116))</f>
        <v/>
      </c>
    </row>
    <row r="114" spans="1:9" x14ac:dyDescent="0.2">
      <c r="A114" s="93">
        <v>112</v>
      </c>
      <c r="B114" s="94" t="str">
        <f>IF(Teilnehmer!C117&lt;&gt;"",Teilnehmer!B117,"")</f>
        <v/>
      </c>
      <c r="C114" s="95" t="str">
        <f>IF(B114="","",Teilnehmer!C117)</f>
        <v/>
      </c>
      <c r="D114" s="96" t="str">
        <f>IF(B114="","",IF(Teilnehmer!D117="","",Teilnehmer!D117))</f>
        <v/>
      </c>
      <c r="E114" s="98" t="str">
        <f>IF(B114="","",IF(Teilnehmer!E117="","",Teilnehmer!E117))</f>
        <v/>
      </c>
      <c r="F114" s="99" t="str">
        <f>IF(B114="","",IF(Teilnehmer!F117="","",Teilnehmer!F117))</f>
        <v/>
      </c>
      <c r="G114" s="97" t="str">
        <f>IF(B114="","",IF(Teilnehmer!G117="","",Teilnehmer!G117))</f>
        <v/>
      </c>
      <c r="H114" s="98" t="str">
        <f>IF(B114="","",IF(Teilnehmer!H117="","",Teilnehmer!H117))</f>
        <v/>
      </c>
      <c r="I114" s="176" t="str">
        <f>IF(B114="","",IF(Teilnehmer!I117="","",Teilnehmer!I117))</f>
        <v/>
      </c>
    </row>
    <row r="115" spans="1:9" x14ac:dyDescent="0.2">
      <c r="A115" s="93">
        <v>113</v>
      </c>
      <c r="B115" s="94" t="str">
        <f>IF(Teilnehmer!C118&lt;&gt;"",Teilnehmer!B118,"")</f>
        <v/>
      </c>
      <c r="C115" s="95" t="str">
        <f>IF(B115="","",Teilnehmer!C118)</f>
        <v/>
      </c>
      <c r="D115" s="96" t="str">
        <f>IF(B115="","",IF(Teilnehmer!D118="","",Teilnehmer!D118))</f>
        <v/>
      </c>
      <c r="E115" s="98" t="str">
        <f>IF(B115="","",IF(Teilnehmer!E118="","",Teilnehmer!E118))</f>
        <v/>
      </c>
      <c r="F115" s="99" t="str">
        <f>IF(B115="","",IF(Teilnehmer!F118="","",Teilnehmer!F118))</f>
        <v/>
      </c>
      <c r="G115" s="97" t="str">
        <f>IF(B115="","",IF(Teilnehmer!G118="","",Teilnehmer!G118))</f>
        <v/>
      </c>
      <c r="H115" s="98" t="str">
        <f>IF(B115="","",IF(Teilnehmer!H118="","",Teilnehmer!H118))</f>
        <v/>
      </c>
      <c r="I115" s="176" t="str">
        <f>IF(B115="","",IF(Teilnehmer!I118="","",Teilnehmer!I118))</f>
        <v/>
      </c>
    </row>
    <row r="116" spans="1:9" x14ac:dyDescent="0.2">
      <c r="A116" s="93">
        <v>114</v>
      </c>
      <c r="B116" s="94" t="str">
        <f>IF(Teilnehmer!C119&lt;&gt;"",Teilnehmer!B119,"")</f>
        <v/>
      </c>
      <c r="C116" s="95" t="str">
        <f>IF(B116="","",Teilnehmer!C119)</f>
        <v/>
      </c>
      <c r="D116" s="96" t="str">
        <f>IF(B116="","",IF(Teilnehmer!D119="","",Teilnehmer!D119))</f>
        <v/>
      </c>
      <c r="E116" s="98" t="str">
        <f>IF(B116="","",IF(Teilnehmer!E119="","",Teilnehmer!E119))</f>
        <v/>
      </c>
      <c r="F116" s="99" t="str">
        <f>IF(B116="","",IF(Teilnehmer!F119="","",Teilnehmer!F119))</f>
        <v/>
      </c>
      <c r="G116" s="97" t="str">
        <f>IF(B116="","",IF(Teilnehmer!G119="","",Teilnehmer!G119))</f>
        <v/>
      </c>
      <c r="H116" s="98" t="str">
        <f>IF(B116="","",IF(Teilnehmer!H119="","",Teilnehmer!H119))</f>
        <v/>
      </c>
      <c r="I116" s="176" t="str">
        <f>IF(B116="","",IF(Teilnehmer!I119="","",Teilnehmer!I119))</f>
        <v/>
      </c>
    </row>
    <row r="117" spans="1:9" x14ac:dyDescent="0.2">
      <c r="A117" s="93">
        <v>115</v>
      </c>
      <c r="B117" s="94" t="str">
        <f>IF(Teilnehmer!C120&lt;&gt;"",Teilnehmer!B120,"")</f>
        <v/>
      </c>
      <c r="C117" s="95" t="str">
        <f>IF(B117="","",Teilnehmer!C120)</f>
        <v/>
      </c>
      <c r="D117" s="96" t="str">
        <f>IF(B117="","",IF(Teilnehmer!D120="","",Teilnehmer!D120))</f>
        <v/>
      </c>
      <c r="E117" s="98" t="str">
        <f>IF(B117="","",IF(Teilnehmer!E120="","",Teilnehmer!E120))</f>
        <v/>
      </c>
      <c r="F117" s="99" t="str">
        <f>IF(B117="","",IF(Teilnehmer!F120="","",Teilnehmer!F120))</f>
        <v/>
      </c>
      <c r="G117" s="97" t="str">
        <f>IF(B117="","",IF(Teilnehmer!G120="","",Teilnehmer!G120))</f>
        <v/>
      </c>
      <c r="H117" s="98" t="str">
        <f>IF(B117="","",IF(Teilnehmer!H120="","",Teilnehmer!H120))</f>
        <v/>
      </c>
      <c r="I117" s="176" t="str">
        <f>IF(B117="","",IF(Teilnehmer!I120="","",Teilnehmer!I120))</f>
        <v/>
      </c>
    </row>
    <row r="118" spans="1:9" x14ac:dyDescent="0.2">
      <c r="A118" s="93">
        <v>116</v>
      </c>
      <c r="B118" s="94" t="str">
        <f>IF(Teilnehmer!C121&lt;&gt;"",Teilnehmer!B121,"")</f>
        <v/>
      </c>
      <c r="C118" s="95" t="str">
        <f>IF(B118="","",Teilnehmer!C121)</f>
        <v/>
      </c>
      <c r="D118" s="96" t="str">
        <f>IF(B118="","",IF(Teilnehmer!D121="","",Teilnehmer!D121))</f>
        <v/>
      </c>
      <c r="E118" s="98" t="str">
        <f>IF(B118="","",IF(Teilnehmer!E121="","",Teilnehmer!E121))</f>
        <v/>
      </c>
      <c r="F118" s="99" t="str">
        <f>IF(B118="","",IF(Teilnehmer!F121="","",Teilnehmer!F121))</f>
        <v/>
      </c>
      <c r="G118" s="97" t="str">
        <f>IF(B118="","",IF(Teilnehmer!G121="","",Teilnehmer!G121))</f>
        <v/>
      </c>
      <c r="H118" s="98" t="str">
        <f>IF(B118="","",IF(Teilnehmer!H121="","",Teilnehmer!H121))</f>
        <v/>
      </c>
      <c r="I118" s="176" t="str">
        <f>IF(B118="","",IF(Teilnehmer!I121="","",Teilnehmer!I121))</f>
        <v/>
      </c>
    </row>
    <row r="119" spans="1:9" x14ac:dyDescent="0.2">
      <c r="A119" s="93">
        <v>117</v>
      </c>
      <c r="B119" s="94" t="str">
        <f>IF(Teilnehmer!C122&lt;&gt;"",Teilnehmer!B122,"")</f>
        <v/>
      </c>
      <c r="C119" s="95" t="str">
        <f>IF(B119="","",Teilnehmer!C122)</f>
        <v/>
      </c>
      <c r="D119" s="96" t="str">
        <f>IF(B119="","",IF(Teilnehmer!D122="","",Teilnehmer!D122))</f>
        <v/>
      </c>
      <c r="E119" s="98" t="str">
        <f>IF(B119="","",IF(Teilnehmer!E122="","",Teilnehmer!E122))</f>
        <v/>
      </c>
      <c r="F119" s="99" t="str">
        <f>IF(B119="","",IF(Teilnehmer!F122="","",Teilnehmer!F122))</f>
        <v/>
      </c>
      <c r="G119" s="97" t="str">
        <f>IF(B119="","",IF(Teilnehmer!G122="","",Teilnehmer!G122))</f>
        <v/>
      </c>
      <c r="H119" s="98" t="str">
        <f>IF(B119="","",IF(Teilnehmer!H122="","",Teilnehmer!H122))</f>
        <v/>
      </c>
      <c r="I119" s="176" t="str">
        <f>IF(B119="","",IF(Teilnehmer!I122="","",Teilnehmer!I122))</f>
        <v/>
      </c>
    </row>
    <row r="120" spans="1:9" x14ac:dyDescent="0.2">
      <c r="A120" s="93">
        <v>118</v>
      </c>
      <c r="B120" s="94" t="str">
        <f>IF(Teilnehmer!C123&lt;&gt;"",Teilnehmer!B123,"")</f>
        <v/>
      </c>
      <c r="C120" s="95" t="str">
        <f>IF(B120="","",Teilnehmer!C123)</f>
        <v/>
      </c>
      <c r="D120" s="96" t="str">
        <f>IF(B120="","",IF(Teilnehmer!D123="","",Teilnehmer!D123))</f>
        <v/>
      </c>
      <c r="E120" s="98" t="str">
        <f>IF(B120="","",IF(Teilnehmer!E123="","",Teilnehmer!E123))</f>
        <v/>
      </c>
      <c r="F120" s="99" t="str">
        <f>IF(B120="","",IF(Teilnehmer!F123="","",Teilnehmer!F123))</f>
        <v/>
      </c>
      <c r="G120" s="97" t="str">
        <f>IF(B120="","",IF(Teilnehmer!G123="","",Teilnehmer!G123))</f>
        <v/>
      </c>
      <c r="H120" s="98" t="str">
        <f>IF(B120="","",IF(Teilnehmer!H123="","",Teilnehmer!H123))</f>
        <v/>
      </c>
      <c r="I120" s="176" t="str">
        <f>IF(B120="","",IF(Teilnehmer!I123="","",Teilnehmer!I123))</f>
        <v/>
      </c>
    </row>
    <row r="121" spans="1:9" x14ac:dyDescent="0.2">
      <c r="A121" s="93">
        <v>119</v>
      </c>
      <c r="B121" s="94" t="str">
        <f>IF(Teilnehmer!C124&lt;&gt;"",Teilnehmer!B124,"")</f>
        <v/>
      </c>
      <c r="C121" s="95" t="str">
        <f>IF(B121="","",Teilnehmer!C124)</f>
        <v/>
      </c>
      <c r="D121" s="96" t="str">
        <f>IF(B121="","",IF(Teilnehmer!D124="","",Teilnehmer!D124))</f>
        <v/>
      </c>
      <c r="E121" s="98" t="str">
        <f>IF(B121="","",IF(Teilnehmer!E124="","",Teilnehmer!E124))</f>
        <v/>
      </c>
      <c r="F121" s="99" t="str">
        <f>IF(B121="","",IF(Teilnehmer!F124="","",Teilnehmer!F124))</f>
        <v/>
      </c>
      <c r="G121" s="97" t="str">
        <f>IF(B121="","",IF(Teilnehmer!G124="","",Teilnehmer!G124))</f>
        <v/>
      </c>
      <c r="H121" s="98" t="str">
        <f>IF(B121="","",IF(Teilnehmer!H124="","",Teilnehmer!H124))</f>
        <v/>
      </c>
      <c r="I121" s="176" t="str">
        <f>IF(B121="","",IF(Teilnehmer!I124="","",Teilnehmer!I124))</f>
        <v/>
      </c>
    </row>
    <row r="122" spans="1:9" x14ac:dyDescent="0.2">
      <c r="A122" s="93">
        <v>120</v>
      </c>
      <c r="B122" s="94" t="str">
        <f>IF(Teilnehmer!C125&lt;&gt;"",Teilnehmer!B125,"")</f>
        <v/>
      </c>
      <c r="C122" s="95" t="str">
        <f>IF(B122="","",Teilnehmer!C125)</f>
        <v/>
      </c>
      <c r="D122" s="96" t="str">
        <f>IF(B122="","",IF(Teilnehmer!D125="","",Teilnehmer!D125))</f>
        <v/>
      </c>
      <c r="E122" s="98" t="str">
        <f>IF(B122="","",IF(Teilnehmer!E125="","",Teilnehmer!E125))</f>
        <v/>
      </c>
      <c r="F122" s="99" t="str">
        <f>IF(B122="","",IF(Teilnehmer!F125="","",Teilnehmer!F125))</f>
        <v/>
      </c>
      <c r="G122" s="97" t="str">
        <f>IF(B122="","",IF(Teilnehmer!G125="","",Teilnehmer!G125))</f>
        <v/>
      </c>
      <c r="H122" s="98" t="str">
        <f>IF(B122="","",IF(Teilnehmer!H125="","",Teilnehmer!H125))</f>
        <v/>
      </c>
      <c r="I122" s="176" t="str">
        <f>IF(B122="","",IF(Teilnehmer!I125="","",Teilnehmer!I125))</f>
        <v/>
      </c>
    </row>
  </sheetData>
  <sheetProtection password="C435" sheet="1" objects="1" scenarios="1"/>
  <sortState ref="B3:I122">
    <sortCondition ref="B3"/>
  </sortState>
  <printOptions horizontalCentered="1"/>
  <pageMargins left="0.53" right="0.52" top="0.98425196850393704" bottom="0.98425196850393704" header="0.31496062992125984" footer="0.51181102362204722"/>
  <pageSetup paperSize="9" fitToHeight="0" orientation="portrait" horizontalDpi="300" verticalDpi="300" r:id="rId1"/>
  <headerFooter alignWithMargins="0">
    <oddHeader>&amp;C&amp;"Times New Roman,Fett"&amp;16&amp;A&amp;RWettbewerb_x000D_vom 10.03.2018</oddHeader>
    <oddFooter>&amp;CSeite &amp;P&amp;RDruck: &amp;D/&amp;T&amp;L&amp;06BWB-Auswertung V3.0_x000D_(c)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8961" r:id="rId4" name="Button 1">
              <controlPr defaultSize="0" print="0" autoFill="0" autoPict="0" macro="[0]!Bogen_drucken">
                <anchor moveWithCells="1" sizeWithCells="1">
                  <from>
                    <xdr:col>9</xdr:col>
                    <xdr:colOff>66675</xdr:colOff>
                    <xdr:row>1</xdr:row>
                    <xdr:rowOff>57150</xdr:rowOff>
                  </from>
                  <to>
                    <xdr:col>10</xdr:col>
                    <xdr:colOff>219075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6">
    <pageSetUpPr fitToPage="1"/>
  </sheetPr>
  <dimension ref="A1:T122"/>
  <sheetViews>
    <sheetView showGridLines="0" workbookViewId="0">
      <pane ySplit="2" topLeftCell="A3" activePane="bottomLeft" state="frozen"/>
      <selection pane="bottomLeft"/>
    </sheetView>
  </sheetViews>
  <sheetFormatPr baseColWidth="10" defaultRowHeight="15.75" x14ac:dyDescent="0.25"/>
  <cols>
    <col min="1" max="1" width="7.42578125" style="83" customWidth="1"/>
    <col min="2" max="2" width="7.140625" style="83" hidden="1" customWidth="1"/>
    <col min="3" max="3" width="6.140625" style="83" customWidth="1"/>
    <col min="4" max="4" width="38" style="83" customWidth="1"/>
    <col min="5" max="5" width="6.85546875" style="83" hidden="1" customWidth="1"/>
    <col min="6" max="6" width="9.42578125" style="84" hidden="1" customWidth="1"/>
    <col min="7" max="7" width="6.42578125" style="83" hidden="1" customWidth="1"/>
    <col min="8" max="13" width="5.5703125" style="83" hidden="1" customWidth="1"/>
    <col min="14" max="14" width="24.7109375" style="83" hidden="1" customWidth="1"/>
    <col min="15" max="16" width="5.5703125" style="83" hidden="1" customWidth="1"/>
    <col min="17" max="17" width="8.7109375" style="84" bestFit="1" customWidth="1"/>
    <col min="18" max="18" width="9.7109375" style="84" customWidth="1"/>
    <col min="19" max="19" width="20" style="83" customWidth="1"/>
    <col min="20" max="20" width="9.7109375" style="83" customWidth="1"/>
    <col min="21" max="16384" width="11.42578125" style="83"/>
  </cols>
  <sheetData>
    <row r="1" spans="1:20" ht="39.75" customHeight="1" x14ac:dyDescent="0.25">
      <c r="F1" s="109"/>
      <c r="G1" s="89"/>
    </row>
    <row r="2" spans="1:20" s="90" customFormat="1" ht="41.25" customHeight="1" x14ac:dyDescent="0.2">
      <c r="A2" s="119" t="s">
        <v>119</v>
      </c>
      <c r="B2" s="124" t="s">
        <v>90</v>
      </c>
      <c r="C2" s="120" t="s">
        <v>91</v>
      </c>
      <c r="D2" s="123" t="s">
        <v>67</v>
      </c>
      <c r="E2" s="125" t="s">
        <v>137</v>
      </c>
      <c r="F2" s="126" t="s">
        <v>70</v>
      </c>
      <c r="G2" s="127" t="s">
        <v>72</v>
      </c>
      <c r="H2" s="127" t="s">
        <v>73</v>
      </c>
      <c r="I2" s="127" t="s">
        <v>74</v>
      </c>
      <c r="J2" s="127" t="s">
        <v>75</v>
      </c>
      <c r="K2" s="127" t="s">
        <v>76</v>
      </c>
      <c r="L2" s="127" t="s">
        <v>120</v>
      </c>
      <c r="M2" s="125" t="s">
        <v>110</v>
      </c>
      <c r="N2" s="125" t="s">
        <v>116</v>
      </c>
      <c r="O2" s="125" t="s">
        <v>111</v>
      </c>
      <c r="P2" s="125" t="s">
        <v>112</v>
      </c>
      <c r="Q2" s="122" t="s">
        <v>70</v>
      </c>
      <c r="R2" s="128" t="s">
        <v>113</v>
      </c>
      <c r="S2" s="121" t="s">
        <v>114</v>
      </c>
      <c r="T2" s="128" t="s">
        <v>115</v>
      </c>
    </row>
    <row r="3" spans="1:20" x14ac:dyDescent="0.25">
      <c r="A3" s="156" t="str">
        <f t="shared" ref="A3:A34" ca="1" si="0">IF(D3="","",B3)</f>
        <v/>
      </c>
      <c r="B3" s="114">
        <v>1</v>
      </c>
      <c r="C3" s="117" t="str">
        <f ca="1">IF(Teilnehmer!J6=TRUE,Teilnehmer!B6,"")</f>
        <v/>
      </c>
      <c r="D3" s="116" t="str">
        <f ca="1">IF(C3="","",Teilnehmer!C6)</f>
        <v/>
      </c>
      <c r="E3" s="116">
        <v>6</v>
      </c>
      <c r="F3" s="115">
        <f ca="1">IF(D3="",0,Teilnehmer!N6)</f>
        <v>0</v>
      </c>
      <c r="G3" s="116">
        <f ca="1">IF(D3="",9999,Teilnehmer!P6)</f>
        <v>9999</v>
      </c>
      <c r="H3" s="116">
        <f ca="1">IF(D3="",9999,Teilnehmer!Q6)</f>
        <v>9999</v>
      </c>
      <c r="I3" s="116">
        <f ca="1">IF(D3="",0,Teilnehmer!R6)</f>
        <v>0</v>
      </c>
      <c r="J3" s="116">
        <f ca="1">IF(D3="",9999,Teilnehmer!S6)</f>
        <v>9999</v>
      </c>
      <c r="K3" s="116">
        <f ca="1">IF(D3="",9999,Teilnehmer!T6)</f>
        <v>9999</v>
      </c>
      <c r="L3" s="116">
        <f ca="1">IF(D3="",9999,Teilnehmer!U6)</f>
        <v>9999</v>
      </c>
      <c r="M3" s="116" t="str">
        <f ca="1">IF(D3="","-",Teilnehmer!X6)</f>
        <v>-</v>
      </c>
      <c r="N3" s="116" t="str">
        <f ca="1">IF(D3="","-",Teilnehmer!AK6)</f>
        <v>-</v>
      </c>
      <c r="O3" s="116" t="str">
        <f ca="1">IF(D3="","-",COUNTIF($M$3:M3,M3))</f>
        <v>-</v>
      </c>
      <c r="P3" s="116" t="str">
        <f t="shared" ref="P3:P34" ca="1" si="1">CONCATENATE(M3,O3)</f>
        <v>--</v>
      </c>
      <c r="Q3" s="115" t="str">
        <f t="shared" ref="Q3:Q34" ca="1" si="2">IF(D3="","",F3)</f>
        <v/>
      </c>
      <c r="R3" s="152" t="str">
        <f t="shared" ref="R3:R34" ca="1" si="3">IF(D3="","",(IF(D2="Jugendfeuerwehr","",Q2-Q3)))</f>
        <v/>
      </c>
      <c r="S3" s="118" t="str">
        <f ca="1">IF(D3="","-",CONCATENATE(IF(O3&lt;10,"  ",""),O3,". ",Teilnehmer!Y6))</f>
        <v>-</v>
      </c>
      <c r="T3" s="153" t="str">
        <f ca="1">IF(D3="","",IF(O3&gt;1,VLOOKUP(CONCATENATE(M3,(O3-1)),$P$3:Q3,2,FALSE)-Q3,""))</f>
        <v/>
      </c>
    </row>
    <row r="4" spans="1:20" x14ac:dyDescent="0.25">
      <c r="A4" s="156" t="str">
        <f t="shared" ca="1" si="0"/>
        <v/>
      </c>
      <c r="B4" s="114">
        <v>2</v>
      </c>
      <c r="C4" s="117" t="str">
        <f ca="1">IF(Teilnehmer!J7=TRUE,Teilnehmer!B7,"")</f>
        <v/>
      </c>
      <c r="D4" s="116" t="str">
        <f ca="1">IF(C4="","",Teilnehmer!C7)</f>
        <v/>
      </c>
      <c r="E4" s="116">
        <v>7</v>
      </c>
      <c r="F4" s="115">
        <f ca="1">IF(D4="",0,Teilnehmer!N7)</f>
        <v>0</v>
      </c>
      <c r="G4" s="116">
        <f ca="1">IF(D4="",9999,Teilnehmer!P7)</f>
        <v>9999</v>
      </c>
      <c r="H4" s="116">
        <f ca="1">IF(D4="",9999,Teilnehmer!Q7)</f>
        <v>9999</v>
      </c>
      <c r="I4" s="116">
        <f ca="1">IF(D4="",0,Teilnehmer!R7)</f>
        <v>0</v>
      </c>
      <c r="J4" s="116">
        <f ca="1">IF(D4="",9999,Teilnehmer!S7)</f>
        <v>9999</v>
      </c>
      <c r="K4" s="116">
        <f ca="1">IF(D4="",9999,Teilnehmer!T7)</f>
        <v>9999</v>
      </c>
      <c r="L4" s="116">
        <f ca="1">IF(D4="",9999,Teilnehmer!U7)</f>
        <v>9999</v>
      </c>
      <c r="M4" s="116" t="str">
        <f ca="1">IF(D4="","-",Teilnehmer!X7)</f>
        <v>-</v>
      </c>
      <c r="N4" s="116" t="str">
        <f ca="1">IF(D4="","-",Teilnehmer!AK7)</f>
        <v>-</v>
      </c>
      <c r="O4" s="116" t="str">
        <f ca="1">IF(D4="","-",COUNTIF($M$3:M4,M4))</f>
        <v>-</v>
      </c>
      <c r="P4" s="116" t="str">
        <f t="shared" ca="1" si="1"/>
        <v>--</v>
      </c>
      <c r="Q4" s="115" t="str">
        <f t="shared" ca="1" si="2"/>
        <v/>
      </c>
      <c r="R4" s="152" t="str">
        <f t="shared" ca="1" si="3"/>
        <v/>
      </c>
      <c r="S4" s="118" t="str">
        <f ca="1">IF(D4="","-",CONCATENATE(IF(O4&lt;10,"  ",""),O4,". ",Teilnehmer!Y7))</f>
        <v>-</v>
      </c>
      <c r="T4" s="153" t="str">
        <f ca="1">IF(D4="","",IF(O4&gt;1,VLOOKUP(CONCATENATE(M4,(O4-1)),$P$3:Q4,2,FALSE)-Q4,""))</f>
        <v/>
      </c>
    </row>
    <row r="5" spans="1:20" x14ac:dyDescent="0.25">
      <c r="A5" s="156" t="str">
        <f t="shared" ca="1" si="0"/>
        <v/>
      </c>
      <c r="B5" s="114">
        <v>3</v>
      </c>
      <c r="C5" s="117" t="str">
        <f ca="1">IF(Teilnehmer!J8=TRUE,Teilnehmer!B8,"")</f>
        <v/>
      </c>
      <c r="D5" s="116" t="str">
        <f ca="1">IF(C5="","",Teilnehmer!C8)</f>
        <v/>
      </c>
      <c r="E5" s="116">
        <v>8</v>
      </c>
      <c r="F5" s="115">
        <f ca="1">IF(D5="",0,Teilnehmer!N8)</f>
        <v>0</v>
      </c>
      <c r="G5" s="116">
        <f ca="1">IF(D5="",9999,Teilnehmer!P8)</f>
        <v>9999</v>
      </c>
      <c r="H5" s="116">
        <f ca="1">IF(D5="",9999,Teilnehmer!Q8)</f>
        <v>9999</v>
      </c>
      <c r="I5" s="116">
        <f ca="1">IF(D5="",0,Teilnehmer!R8)</f>
        <v>0</v>
      </c>
      <c r="J5" s="116">
        <f ca="1">IF(D5="",9999,Teilnehmer!S8)</f>
        <v>9999</v>
      </c>
      <c r="K5" s="116">
        <f ca="1">IF(D5="",9999,Teilnehmer!T8)</f>
        <v>9999</v>
      </c>
      <c r="L5" s="116">
        <f ca="1">IF(D5="",9999,Teilnehmer!U8)</f>
        <v>9999</v>
      </c>
      <c r="M5" s="116" t="str">
        <f ca="1">IF(D5="","-",Teilnehmer!X8)</f>
        <v>-</v>
      </c>
      <c r="N5" s="116" t="str">
        <f ca="1">IF(D5="","-",Teilnehmer!AK8)</f>
        <v>-</v>
      </c>
      <c r="O5" s="116" t="str">
        <f ca="1">IF(D5="","-",COUNTIF($M$3:M5,M5))</f>
        <v>-</v>
      </c>
      <c r="P5" s="116" t="str">
        <f t="shared" ca="1" si="1"/>
        <v>--</v>
      </c>
      <c r="Q5" s="115" t="str">
        <f t="shared" ca="1" si="2"/>
        <v/>
      </c>
      <c r="R5" s="152" t="str">
        <f t="shared" ca="1" si="3"/>
        <v/>
      </c>
      <c r="S5" s="118" t="str">
        <f ca="1">IF(D5="","-",CONCATENATE(IF(O5&lt;10,"  ",""),O5,". ",Teilnehmer!Y8))</f>
        <v>-</v>
      </c>
      <c r="T5" s="153" t="str">
        <f ca="1">IF(D5="","",IF(O5&gt;1,VLOOKUP(CONCATENATE(M5,(O5-1)),$P$3:Q5,2,FALSE)-Q5,""))</f>
        <v/>
      </c>
    </row>
    <row r="6" spans="1:20" x14ac:dyDescent="0.25">
      <c r="A6" s="114" t="str">
        <f t="shared" ca="1" si="0"/>
        <v/>
      </c>
      <c r="B6" s="114">
        <v>4</v>
      </c>
      <c r="C6" s="117" t="str">
        <f ca="1">IF(Teilnehmer!J9=TRUE,Teilnehmer!B9,"")</f>
        <v/>
      </c>
      <c r="D6" s="116" t="str">
        <f ca="1">IF(C6="","",Teilnehmer!C9)</f>
        <v/>
      </c>
      <c r="E6" s="116">
        <v>9</v>
      </c>
      <c r="F6" s="115">
        <f ca="1">IF(D6="",0,Teilnehmer!N9)</f>
        <v>0</v>
      </c>
      <c r="G6" s="116">
        <f ca="1">IF(D6="",9999,Teilnehmer!P9)</f>
        <v>9999</v>
      </c>
      <c r="H6" s="116">
        <f ca="1">IF(D6="",9999,Teilnehmer!Q9)</f>
        <v>9999</v>
      </c>
      <c r="I6" s="116">
        <f ca="1">IF(D6="",0,Teilnehmer!R9)</f>
        <v>0</v>
      </c>
      <c r="J6" s="116">
        <f ca="1">IF(D6="",9999,Teilnehmer!S9)</f>
        <v>9999</v>
      </c>
      <c r="K6" s="116">
        <f ca="1">IF(D6="",9999,Teilnehmer!T9)</f>
        <v>9999</v>
      </c>
      <c r="L6" s="116">
        <f ca="1">IF(D6="",9999,Teilnehmer!U9)</f>
        <v>9999</v>
      </c>
      <c r="M6" s="116" t="str">
        <f ca="1">IF(D6="","-",Teilnehmer!X9)</f>
        <v>-</v>
      </c>
      <c r="N6" s="116" t="str">
        <f ca="1">IF(D6="","-",Teilnehmer!AK9)</f>
        <v>-</v>
      </c>
      <c r="O6" s="116" t="str">
        <f ca="1">IF(D6="","-",COUNTIF($M$3:M6,M6))</f>
        <v>-</v>
      </c>
      <c r="P6" s="116" t="str">
        <f t="shared" ca="1" si="1"/>
        <v>--</v>
      </c>
      <c r="Q6" s="115" t="str">
        <f t="shared" ca="1" si="2"/>
        <v/>
      </c>
      <c r="R6" s="152" t="str">
        <f t="shared" ca="1" si="3"/>
        <v/>
      </c>
      <c r="S6" s="118" t="str">
        <f ca="1">IF(D6="","-",CONCATENATE(IF(O6&lt;10,"  ",""),O6,". ",Teilnehmer!Y9))</f>
        <v>-</v>
      </c>
      <c r="T6" s="153" t="str">
        <f ca="1">IF(D6="","",IF(O6&gt;1,VLOOKUP(CONCATENATE(M6,(O6-1)),$P$3:Q6,2,FALSE)-Q6,""))</f>
        <v/>
      </c>
    </row>
    <row r="7" spans="1:20" x14ac:dyDescent="0.25">
      <c r="A7" s="114" t="str">
        <f t="shared" ca="1" si="0"/>
        <v/>
      </c>
      <c r="B7" s="114">
        <v>5</v>
      </c>
      <c r="C7" s="117" t="str">
        <f ca="1">IF(Teilnehmer!J10=TRUE,Teilnehmer!B10,"")</f>
        <v/>
      </c>
      <c r="D7" s="116" t="str">
        <f ca="1">IF(C7="","",Teilnehmer!C10)</f>
        <v/>
      </c>
      <c r="E7" s="116">
        <v>10</v>
      </c>
      <c r="F7" s="115">
        <f ca="1">IF(D7="",0,Teilnehmer!N10)</f>
        <v>0</v>
      </c>
      <c r="G7" s="116">
        <f ca="1">IF(D7="",9999,Teilnehmer!P10)</f>
        <v>9999</v>
      </c>
      <c r="H7" s="116">
        <f ca="1">IF(D7="",9999,Teilnehmer!Q10)</f>
        <v>9999</v>
      </c>
      <c r="I7" s="116">
        <f ca="1">IF(D7="",0,Teilnehmer!R10)</f>
        <v>0</v>
      </c>
      <c r="J7" s="116">
        <f ca="1">IF(D7="",9999,Teilnehmer!S10)</f>
        <v>9999</v>
      </c>
      <c r="K7" s="116">
        <f ca="1">IF(D7="",9999,Teilnehmer!T10)</f>
        <v>9999</v>
      </c>
      <c r="L7" s="116">
        <f ca="1">IF(D7="",9999,Teilnehmer!U10)</f>
        <v>9999</v>
      </c>
      <c r="M7" s="116" t="str">
        <f ca="1">IF(D7="","-",Teilnehmer!X10)</f>
        <v>-</v>
      </c>
      <c r="N7" s="116" t="str">
        <f ca="1">IF(D7="","-",Teilnehmer!AK10)</f>
        <v>-</v>
      </c>
      <c r="O7" s="116" t="str">
        <f ca="1">IF(D7="","-",COUNTIF($M$3:M7,M7))</f>
        <v>-</v>
      </c>
      <c r="P7" s="116" t="str">
        <f t="shared" ca="1" si="1"/>
        <v>--</v>
      </c>
      <c r="Q7" s="115" t="str">
        <f t="shared" ca="1" si="2"/>
        <v/>
      </c>
      <c r="R7" s="152" t="str">
        <f t="shared" ca="1" si="3"/>
        <v/>
      </c>
      <c r="S7" s="118" t="str">
        <f ca="1">IF(D7="","-",CONCATENATE(IF(O7&lt;10,"  ",""),O7,". ",Teilnehmer!Y10))</f>
        <v>-</v>
      </c>
      <c r="T7" s="153" t="str">
        <f ca="1">IF(D7="","",IF(O7&gt;1,VLOOKUP(CONCATENATE(M7,(O7-1)),$P$3:Q7,2,FALSE)-Q7,""))</f>
        <v/>
      </c>
    </row>
    <row r="8" spans="1:20" x14ac:dyDescent="0.25">
      <c r="A8" s="114" t="str">
        <f t="shared" ca="1" si="0"/>
        <v/>
      </c>
      <c r="B8" s="114">
        <v>6</v>
      </c>
      <c r="C8" s="117" t="str">
        <f ca="1">IF(Teilnehmer!J11=TRUE,Teilnehmer!B11,"")</f>
        <v/>
      </c>
      <c r="D8" s="116" t="str">
        <f ca="1">IF(C8="","",Teilnehmer!C11)</f>
        <v/>
      </c>
      <c r="E8" s="116">
        <v>11</v>
      </c>
      <c r="F8" s="115">
        <f ca="1">IF(D8="",0,Teilnehmer!N11)</f>
        <v>0</v>
      </c>
      <c r="G8" s="116">
        <f ca="1">IF(D8="",9999,Teilnehmer!P11)</f>
        <v>9999</v>
      </c>
      <c r="H8" s="116">
        <f ca="1">IF(D8="",9999,Teilnehmer!Q11)</f>
        <v>9999</v>
      </c>
      <c r="I8" s="116">
        <f ca="1">IF(D8="",0,Teilnehmer!R11)</f>
        <v>0</v>
      </c>
      <c r="J8" s="116">
        <f ca="1">IF(D8="",9999,Teilnehmer!S11)</f>
        <v>9999</v>
      </c>
      <c r="K8" s="116">
        <f ca="1">IF(D8="",9999,Teilnehmer!T11)</f>
        <v>9999</v>
      </c>
      <c r="L8" s="116">
        <f ca="1">IF(D8="",9999,Teilnehmer!U11)</f>
        <v>9999</v>
      </c>
      <c r="M8" s="116" t="str">
        <f ca="1">IF(D8="","-",Teilnehmer!X11)</f>
        <v>-</v>
      </c>
      <c r="N8" s="116" t="str">
        <f ca="1">IF(D8="","-",Teilnehmer!AK11)</f>
        <v>-</v>
      </c>
      <c r="O8" s="116" t="str">
        <f ca="1">IF(D8="","-",COUNTIF($M$3:M8,M8))</f>
        <v>-</v>
      </c>
      <c r="P8" s="116" t="str">
        <f t="shared" ca="1" si="1"/>
        <v>--</v>
      </c>
      <c r="Q8" s="115" t="str">
        <f t="shared" ca="1" si="2"/>
        <v/>
      </c>
      <c r="R8" s="152" t="str">
        <f t="shared" ca="1" si="3"/>
        <v/>
      </c>
      <c r="S8" s="118" t="str">
        <f ca="1">IF(D8="","-",CONCATENATE(IF(O8&lt;10,"  ",""),O8,". ",Teilnehmer!Y11))</f>
        <v>-</v>
      </c>
      <c r="T8" s="153" t="str">
        <f ca="1">IF(D8="","",IF(O8&gt;1,VLOOKUP(CONCATENATE(M8,(O8-1)),$P$3:Q8,2,FALSE)-Q8,""))</f>
        <v/>
      </c>
    </row>
    <row r="9" spans="1:20" x14ac:dyDescent="0.25">
      <c r="A9" s="114" t="str">
        <f t="shared" ca="1" si="0"/>
        <v/>
      </c>
      <c r="B9" s="114">
        <v>7</v>
      </c>
      <c r="C9" s="117" t="str">
        <f ca="1">IF(Teilnehmer!J12=TRUE,Teilnehmer!B12,"")</f>
        <v/>
      </c>
      <c r="D9" s="116" t="str">
        <f ca="1">IF(C9="","",Teilnehmer!C12)</f>
        <v/>
      </c>
      <c r="E9" s="116">
        <v>12</v>
      </c>
      <c r="F9" s="115">
        <f ca="1">IF(D9="",0,Teilnehmer!N12)</f>
        <v>0</v>
      </c>
      <c r="G9" s="116">
        <f ca="1">IF(D9="",9999,Teilnehmer!P12)</f>
        <v>9999</v>
      </c>
      <c r="H9" s="116">
        <f ca="1">IF(D9="",9999,Teilnehmer!Q12)</f>
        <v>9999</v>
      </c>
      <c r="I9" s="116">
        <f ca="1">IF(D9="",0,Teilnehmer!R12)</f>
        <v>0</v>
      </c>
      <c r="J9" s="116">
        <f ca="1">IF(D9="",9999,Teilnehmer!S12)</f>
        <v>9999</v>
      </c>
      <c r="K9" s="116">
        <f ca="1">IF(D9="",9999,Teilnehmer!T12)</f>
        <v>9999</v>
      </c>
      <c r="L9" s="116">
        <f ca="1">IF(D9="",9999,Teilnehmer!U12)</f>
        <v>9999</v>
      </c>
      <c r="M9" s="116" t="str">
        <f ca="1">IF(D9="","-",Teilnehmer!X12)</f>
        <v>-</v>
      </c>
      <c r="N9" s="116" t="str">
        <f ca="1">IF(D9="","-",Teilnehmer!AK12)</f>
        <v>-</v>
      </c>
      <c r="O9" s="116" t="str">
        <f ca="1">IF(D9="","-",COUNTIF($M$3:M9,M9))</f>
        <v>-</v>
      </c>
      <c r="P9" s="116" t="str">
        <f t="shared" ca="1" si="1"/>
        <v>--</v>
      </c>
      <c r="Q9" s="115" t="str">
        <f t="shared" ca="1" si="2"/>
        <v/>
      </c>
      <c r="R9" s="152" t="str">
        <f t="shared" ca="1" si="3"/>
        <v/>
      </c>
      <c r="S9" s="118" t="str">
        <f ca="1">IF(D9="","-",CONCATENATE(IF(O9&lt;10,"  ",""),O9,". ",Teilnehmer!Y12))</f>
        <v>-</v>
      </c>
      <c r="T9" s="153" t="str">
        <f ca="1">IF(D9="","",IF(O9&gt;1,VLOOKUP(CONCATENATE(M9,(O9-1)),$P$3:Q9,2,FALSE)-Q9,""))</f>
        <v/>
      </c>
    </row>
    <row r="10" spans="1:20" x14ac:dyDescent="0.25">
      <c r="A10" s="114" t="str">
        <f t="shared" ca="1" si="0"/>
        <v/>
      </c>
      <c r="B10" s="114">
        <v>8</v>
      </c>
      <c r="C10" s="117" t="str">
        <f ca="1">IF(Teilnehmer!J13=TRUE,Teilnehmer!B13,"")</f>
        <v/>
      </c>
      <c r="D10" s="116" t="str">
        <f ca="1">IF(C10="","",Teilnehmer!C13)</f>
        <v/>
      </c>
      <c r="E10" s="116">
        <v>13</v>
      </c>
      <c r="F10" s="115">
        <f ca="1">IF(D10="",0,Teilnehmer!N13)</f>
        <v>0</v>
      </c>
      <c r="G10" s="116">
        <f ca="1">IF(D10="",9999,Teilnehmer!P13)</f>
        <v>9999</v>
      </c>
      <c r="H10" s="116">
        <f ca="1">IF(D10="",9999,Teilnehmer!Q13)</f>
        <v>9999</v>
      </c>
      <c r="I10" s="116">
        <f ca="1">IF(D10="",0,Teilnehmer!R13)</f>
        <v>0</v>
      </c>
      <c r="J10" s="116">
        <f ca="1">IF(D10="",9999,Teilnehmer!S13)</f>
        <v>9999</v>
      </c>
      <c r="K10" s="116">
        <f ca="1">IF(D10="",9999,Teilnehmer!T13)</f>
        <v>9999</v>
      </c>
      <c r="L10" s="116">
        <f ca="1">IF(D10="",9999,Teilnehmer!U13)</f>
        <v>9999</v>
      </c>
      <c r="M10" s="116" t="str">
        <f ca="1">IF(D10="","-",Teilnehmer!X13)</f>
        <v>-</v>
      </c>
      <c r="N10" s="116" t="str">
        <f ca="1">IF(D10="","-",Teilnehmer!AK13)</f>
        <v>-</v>
      </c>
      <c r="O10" s="116" t="str">
        <f ca="1">IF(D10="","-",COUNTIF($M$3:M10,M10))</f>
        <v>-</v>
      </c>
      <c r="P10" s="116" t="str">
        <f t="shared" ca="1" si="1"/>
        <v>--</v>
      </c>
      <c r="Q10" s="115" t="str">
        <f t="shared" ca="1" si="2"/>
        <v/>
      </c>
      <c r="R10" s="152" t="str">
        <f t="shared" ca="1" si="3"/>
        <v/>
      </c>
      <c r="S10" s="118" t="str">
        <f ca="1">IF(D10="","-",CONCATENATE(IF(O10&lt;10,"  ",""),O10,". ",Teilnehmer!Y13))</f>
        <v>-</v>
      </c>
      <c r="T10" s="153" t="str">
        <f ca="1">IF(D10="","",IF(O10&gt;1,VLOOKUP(CONCATENATE(M10,(O10-1)),$P$3:Q10,2,FALSE)-Q10,""))</f>
        <v/>
      </c>
    </row>
    <row r="11" spans="1:20" x14ac:dyDescent="0.25">
      <c r="A11" s="114" t="str">
        <f t="shared" ca="1" si="0"/>
        <v/>
      </c>
      <c r="B11" s="114">
        <v>9</v>
      </c>
      <c r="C11" s="117" t="str">
        <f ca="1">IF(Teilnehmer!J14=TRUE,Teilnehmer!B14,"")</f>
        <v/>
      </c>
      <c r="D11" s="116" t="str">
        <f ca="1">IF(C11="","",Teilnehmer!C14)</f>
        <v/>
      </c>
      <c r="E11" s="116">
        <v>14</v>
      </c>
      <c r="F11" s="115">
        <f ca="1">IF(D11="",0,Teilnehmer!N14)</f>
        <v>0</v>
      </c>
      <c r="G11" s="116">
        <f ca="1">IF(D11="",9999,Teilnehmer!P14)</f>
        <v>9999</v>
      </c>
      <c r="H11" s="116">
        <f ca="1">IF(D11="",9999,Teilnehmer!Q14)</f>
        <v>9999</v>
      </c>
      <c r="I11" s="116">
        <f ca="1">IF(D11="",0,Teilnehmer!R14)</f>
        <v>0</v>
      </c>
      <c r="J11" s="116">
        <f ca="1">IF(D11="",9999,Teilnehmer!S14)</f>
        <v>9999</v>
      </c>
      <c r="K11" s="116">
        <f ca="1">IF(D11="",9999,Teilnehmer!T14)</f>
        <v>9999</v>
      </c>
      <c r="L11" s="116">
        <f ca="1">IF(D11="",9999,Teilnehmer!U14)</f>
        <v>9999</v>
      </c>
      <c r="M11" s="116" t="str">
        <f ca="1">IF(D11="","-",Teilnehmer!X14)</f>
        <v>-</v>
      </c>
      <c r="N11" s="116" t="str">
        <f ca="1">IF(D11="","-",Teilnehmer!AK14)</f>
        <v>-</v>
      </c>
      <c r="O11" s="116" t="str">
        <f ca="1">IF(D11="","-",COUNTIF($M$3:M11,M11))</f>
        <v>-</v>
      </c>
      <c r="P11" s="116" t="str">
        <f t="shared" ca="1" si="1"/>
        <v>--</v>
      </c>
      <c r="Q11" s="115" t="str">
        <f t="shared" ca="1" si="2"/>
        <v/>
      </c>
      <c r="R11" s="152" t="str">
        <f t="shared" ca="1" si="3"/>
        <v/>
      </c>
      <c r="S11" s="118" t="str">
        <f ca="1">IF(D11="","-",CONCATENATE(IF(O11&lt;10,"  ",""),O11,". ",Teilnehmer!Y14))</f>
        <v>-</v>
      </c>
      <c r="T11" s="153" t="str">
        <f ca="1">IF(D11="","",IF(O11&gt;1,VLOOKUP(CONCATENATE(M11,(O11-1)),$P$3:Q11,2,FALSE)-Q11,""))</f>
        <v/>
      </c>
    </row>
    <row r="12" spans="1:20" x14ac:dyDescent="0.25">
      <c r="A12" s="114" t="str">
        <f t="shared" ca="1" si="0"/>
        <v/>
      </c>
      <c r="B12" s="114">
        <v>10</v>
      </c>
      <c r="C12" s="117" t="str">
        <f ca="1">IF(Teilnehmer!J15=TRUE,Teilnehmer!B15,"")</f>
        <v/>
      </c>
      <c r="D12" s="116" t="str">
        <f ca="1">IF(C12="","",Teilnehmer!C15)</f>
        <v/>
      </c>
      <c r="E12" s="116">
        <v>15</v>
      </c>
      <c r="F12" s="115">
        <f ca="1">IF(D12="",0,Teilnehmer!N15)</f>
        <v>0</v>
      </c>
      <c r="G12" s="116">
        <f ca="1">IF(D12="",9999,Teilnehmer!P15)</f>
        <v>9999</v>
      </c>
      <c r="H12" s="116">
        <f ca="1">IF(D12="",9999,Teilnehmer!Q15)</f>
        <v>9999</v>
      </c>
      <c r="I12" s="116">
        <f ca="1">IF(D12="",0,Teilnehmer!R15)</f>
        <v>0</v>
      </c>
      <c r="J12" s="116">
        <f ca="1">IF(D12="",9999,Teilnehmer!S15)</f>
        <v>9999</v>
      </c>
      <c r="K12" s="116">
        <f ca="1">IF(D12="",9999,Teilnehmer!T15)</f>
        <v>9999</v>
      </c>
      <c r="L12" s="116">
        <f ca="1">IF(D12="",9999,Teilnehmer!U15)</f>
        <v>9999</v>
      </c>
      <c r="M12" s="116" t="str">
        <f ca="1">IF(D12="","-",Teilnehmer!X15)</f>
        <v>-</v>
      </c>
      <c r="N12" s="116" t="str">
        <f ca="1">IF(D12="","-",Teilnehmer!AK15)</f>
        <v>-</v>
      </c>
      <c r="O12" s="116" t="str">
        <f ca="1">IF(D12="","-",COUNTIF($M$3:M12,M12))</f>
        <v>-</v>
      </c>
      <c r="P12" s="116" t="str">
        <f t="shared" ca="1" si="1"/>
        <v>--</v>
      </c>
      <c r="Q12" s="115" t="str">
        <f t="shared" ca="1" si="2"/>
        <v/>
      </c>
      <c r="R12" s="152" t="str">
        <f t="shared" ca="1" si="3"/>
        <v/>
      </c>
      <c r="S12" s="118" t="str">
        <f ca="1">IF(D12="","-",CONCATENATE(IF(O12&lt;10,"  ",""),O12,". ",Teilnehmer!Y15))</f>
        <v>-</v>
      </c>
      <c r="T12" s="153" t="str">
        <f ca="1">IF(D12="","",IF(O12&gt;1,VLOOKUP(CONCATENATE(M12,(O12-1)),$P$3:Q12,2,FALSE)-Q12,""))</f>
        <v/>
      </c>
    </row>
    <row r="13" spans="1:20" x14ac:dyDescent="0.25">
      <c r="A13" s="114" t="str">
        <f t="shared" si="0"/>
        <v/>
      </c>
      <c r="B13" s="114">
        <v>11</v>
      </c>
      <c r="C13" s="117" t="str">
        <f>IF(Teilnehmer!J16=TRUE,Teilnehmer!B16,"")</f>
        <v/>
      </c>
      <c r="D13" s="116" t="str">
        <f>IF(C13="","",Teilnehmer!C16)</f>
        <v/>
      </c>
      <c r="E13" s="116">
        <v>16</v>
      </c>
      <c r="F13" s="115">
        <f>IF(D13="",0,Teilnehmer!N16)</f>
        <v>0</v>
      </c>
      <c r="G13" s="116">
        <f>IF(D13="",9999,Teilnehmer!P16)</f>
        <v>9999</v>
      </c>
      <c r="H13" s="116">
        <f>IF(D13="",9999,Teilnehmer!Q16)</f>
        <v>9999</v>
      </c>
      <c r="I13" s="116">
        <f>IF(D13="",0,Teilnehmer!R16)</f>
        <v>0</v>
      </c>
      <c r="J13" s="116">
        <f>IF(D13="",9999,Teilnehmer!S16)</f>
        <v>9999</v>
      </c>
      <c r="K13" s="116">
        <f>IF(D13="",9999,Teilnehmer!T16)</f>
        <v>9999</v>
      </c>
      <c r="L13" s="116">
        <f>IF(D13="",9999,Teilnehmer!U16)</f>
        <v>9999</v>
      </c>
      <c r="M13" s="116" t="str">
        <f>IF(D13="","-",Teilnehmer!X16)</f>
        <v>-</v>
      </c>
      <c r="N13" s="116" t="str">
        <f>IF(D13="","-",Teilnehmer!AK16)</f>
        <v>-</v>
      </c>
      <c r="O13" s="116" t="str">
        <f>IF(D13="","-",COUNTIF($M$3:M13,M13))</f>
        <v>-</v>
      </c>
      <c r="P13" s="116" t="str">
        <f t="shared" si="1"/>
        <v>--</v>
      </c>
      <c r="Q13" s="115" t="str">
        <f t="shared" si="2"/>
        <v/>
      </c>
      <c r="R13" s="152" t="str">
        <f t="shared" si="3"/>
        <v/>
      </c>
      <c r="S13" s="118" t="str">
        <f>IF(D13="","-",CONCATENATE(IF(O13&lt;10,"  ",""),O13,". ",Teilnehmer!Y16))</f>
        <v>-</v>
      </c>
      <c r="T13" s="153" t="str">
        <f>IF(D13="","",IF(O13&gt;1,VLOOKUP(CONCATENATE(M13,(O13-1)),$P$3:Q13,2,FALSE)-Q13,""))</f>
        <v/>
      </c>
    </row>
    <row r="14" spans="1:20" x14ac:dyDescent="0.25">
      <c r="A14" s="114" t="str">
        <f t="shared" si="0"/>
        <v/>
      </c>
      <c r="B14" s="114">
        <v>12</v>
      </c>
      <c r="C14" s="117" t="str">
        <f>IF(Teilnehmer!J17=TRUE,Teilnehmer!B17,"")</f>
        <v/>
      </c>
      <c r="D14" s="116" t="str">
        <f>IF(C14="","",Teilnehmer!C17)</f>
        <v/>
      </c>
      <c r="E14" s="116">
        <v>17</v>
      </c>
      <c r="F14" s="115">
        <f>IF(D14="",0,Teilnehmer!N17)</f>
        <v>0</v>
      </c>
      <c r="G14" s="116">
        <f>IF(D14="",9999,Teilnehmer!P17)</f>
        <v>9999</v>
      </c>
      <c r="H14" s="116">
        <f>IF(D14="",9999,Teilnehmer!Q17)</f>
        <v>9999</v>
      </c>
      <c r="I14" s="116">
        <f>IF(D14="",0,Teilnehmer!R17)</f>
        <v>0</v>
      </c>
      <c r="J14" s="116">
        <f>IF(D14="",9999,Teilnehmer!S17)</f>
        <v>9999</v>
      </c>
      <c r="K14" s="116">
        <f>IF(D14="",9999,Teilnehmer!T17)</f>
        <v>9999</v>
      </c>
      <c r="L14" s="116">
        <f>IF(D14="",9999,Teilnehmer!U17)</f>
        <v>9999</v>
      </c>
      <c r="M14" s="116" t="str">
        <f>IF(D14="","-",Teilnehmer!X17)</f>
        <v>-</v>
      </c>
      <c r="N14" s="116" t="str">
        <f>IF(D14="","-",Teilnehmer!AK17)</f>
        <v>-</v>
      </c>
      <c r="O14" s="116" t="str">
        <f>IF(D14="","-",COUNTIF($M$3:M14,M14))</f>
        <v>-</v>
      </c>
      <c r="P14" s="116" t="str">
        <f t="shared" si="1"/>
        <v>--</v>
      </c>
      <c r="Q14" s="115" t="str">
        <f t="shared" si="2"/>
        <v/>
      </c>
      <c r="R14" s="152" t="str">
        <f t="shared" si="3"/>
        <v/>
      </c>
      <c r="S14" s="118" t="str">
        <f>IF(D14="","-",CONCATENATE(IF(O14&lt;10,"  ",""),O14,". ",Teilnehmer!Y17))</f>
        <v>-</v>
      </c>
      <c r="T14" s="153" t="str">
        <f>IF(D14="","",IF(O14&gt;1,VLOOKUP(CONCATENATE(M14,(O14-1)),$P$3:Q14,2,FALSE)-Q14,""))</f>
        <v/>
      </c>
    </row>
    <row r="15" spans="1:20" x14ac:dyDescent="0.25">
      <c r="A15" s="114" t="str">
        <f t="shared" si="0"/>
        <v/>
      </c>
      <c r="B15" s="114">
        <v>13</v>
      </c>
      <c r="C15" s="117" t="str">
        <f>IF(Teilnehmer!J18=TRUE,Teilnehmer!B18,"")</f>
        <v/>
      </c>
      <c r="D15" s="116" t="str">
        <f>IF(C15="","",Teilnehmer!C18)</f>
        <v/>
      </c>
      <c r="E15" s="116">
        <v>18</v>
      </c>
      <c r="F15" s="115">
        <f>IF(D15="",0,Teilnehmer!N18)</f>
        <v>0</v>
      </c>
      <c r="G15" s="116">
        <f>IF(D15="",9999,Teilnehmer!P18)</f>
        <v>9999</v>
      </c>
      <c r="H15" s="116">
        <f>IF(D15="",9999,Teilnehmer!Q18)</f>
        <v>9999</v>
      </c>
      <c r="I15" s="116">
        <f>IF(D15="",0,Teilnehmer!R18)</f>
        <v>0</v>
      </c>
      <c r="J15" s="116">
        <f>IF(D15="",9999,Teilnehmer!S18)</f>
        <v>9999</v>
      </c>
      <c r="K15" s="116">
        <f>IF(D15="",9999,Teilnehmer!T18)</f>
        <v>9999</v>
      </c>
      <c r="L15" s="116">
        <f>IF(D15="",9999,Teilnehmer!U18)</f>
        <v>9999</v>
      </c>
      <c r="M15" s="116" t="str">
        <f>IF(D15="","-",Teilnehmer!X18)</f>
        <v>-</v>
      </c>
      <c r="N15" s="116" t="str">
        <f>IF(D15="","-",Teilnehmer!AK18)</f>
        <v>-</v>
      </c>
      <c r="O15" s="116" t="str">
        <f>IF(D15="","-",COUNTIF($M$3:M15,M15))</f>
        <v>-</v>
      </c>
      <c r="P15" s="116" t="str">
        <f t="shared" si="1"/>
        <v>--</v>
      </c>
      <c r="Q15" s="115" t="str">
        <f t="shared" si="2"/>
        <v/>
      </c>
      <c r="R15" s="152" t="str">
        <f t="shared" si="3"/>
        <v/>
      </c>
      <c r="S15" s="118" t="str">
        <f>IF(D15="","-",CONCATENATE(IF(O15&lt;10,"  ",""),O15,". ",Teilnehmer!Y18))</f>
        <v>-</v>
      </c>
      <c r="T15" s="153" t="str">
        <f>IF(D15="","",IF(O15&gt;1,VLOOKUP(CONCATENATE(M15,(O15-1)),$P$3:Q15,2,FALSE)-Q15,""))</f>
        <v/>
      </c>
    </row>
    <row r="16" spans="1:20" x14ac:dyDescent="0.25">
      <c r="A16" s="114" t="str">
        <f t="shared" si="0"/>
        <v/>
      </c>
      <c r="B16" s="114">
        <v>14</v>
      </c>
      <c r="C16" s="117" t="str">
        <f>IF(Teilnehmer!J19=TRUE,Teilnehmer!B19,"")</f>
        <v/>
      </c>
      <c r="D16" s="116" t="str">
        <f>IF(C16="","",Teilnehmer!C19)</f>
        <v/>
      </c>
      <c r="E16" s="116">
        <v>19</v>
      </c>
      <c r="F16" s="115">
        <f>IF(D16="",0,Teilnehmer!N19)</f>
        <v>0</v>
      </c>
      <c r="G16" s="116">
        <f>IF(D16="",9999,Teilnehmer!P19)</f>
        <v>9999</v>
      </c>
      <c r="H16" s="116">
        <f>IF(D16="",9999,Teilnehmer!Q19)</f>
        <v>9999</v>
      </c>
      <c r="I16" s="116">
        <f>IF(D16="",0,Teilnehmer!R19)</f>
        <v>0</v>
      </c>
      <c r="J16" s="116">
        <f>IF(D16="",9999,Teilnehmer!S19)</f>
        <v>9999</v>
      </c>
      <c r="K16" s="116">
        <f>IF(D16="",9999,Teilnehmer!T19)</f>
        <v>9999</v>
      </c>
      <c r="L16" s="116">
        <f>IF(D16="",9999,Teilnehmer!U19)</f>
        <v>9999</v>
      </c>
      <c r="M16" s="116" t="str">
        <f>IF(D16="","-",Teilnehmer!X19)</f>
        <v>-</v>
      </c>
      <c r="N16" s="116" t="str">
        <f>IF(D16="","-",Teilnehmer!AK19)</f>
        <v>-</v>
      </c>
      <c r="O16" s="116" t="str">
        <f>IF(D16="","-",COUNTIF($M$3:M16,M16))</f>
        <v>-</v>
      </c>
      <c r="P16" s="116" t="str">
        <f t="shared" si="1"/>
        <v>--</v>
      </c>
      <c r="Q16" s="115" t="str">
        <f t="shared" si="2"/>
        <v/>
      </c>
      <c r="R16" s="152" t="str">
        <f t="shared" si="3"/>
        <v/>
      </c>
      <c r="S16" s="118" t="str">
        <f>IF(D16="","-",CONCATENATE(IF(O16&lt;10,"  ",""),O16,". ",Teilnehmer!Y19))</f>
        <v>-</v>
      </c>
      <c r="T16" s="153" t="str">
        <f>IF(D16="","",IF(O16&gt;1,VLOOKUP(CONCATENATE(M16,(O16-1)),$P$3:Q16,2,FALSE)-Q16,""))</f>
        <v/>
      </c>
    </row>
    <row r="17" spans="1:20" x14ac:dyDescent="0.25">
      <c r="A17" s="114" t="str">
        <f t="shared" si="0"/>
        <v/>
      </c>
      <c r="B17" s="114">
        <v>15</v>
      </c>
      <c r="C17" s="117" t="str">
        <f>IF(Teilnehmer!J20=TRUE,Teilnehmer!B20,"")</f>
        <v/>
      </c>
      <c r="D17" s="116" t="str">
        <f>IF(C17="","",Teilnehmer!C20)</f>
        <v/>
      </c>
      <c r="E17" s="116">
        <v>20</v>
      </c>
      <c r="F17" s="115">
        <f>IF(D17="",0,Teilnehmer!N20)</f>
        <v>0</v>
      </c>
      <c r="G17" s="116">
        <f>IF(D17="",9999,Teilnehmer!P20)</f>
        <v>9999</v>
      </c>
      <c r="H17" s="116">
        <f>IF(D17="",9999,Teilnehmer!Q20)</f>
        <v>9999</v>
      </c>
      <c r="I17" s="116">
        <f>IF(D17="",0,Teilnehmer!R20)</f>
        <v>0</v>
      </c>
      <c r="J17" s="116">
        <f>IF(D17="",9999,Teilnehmer!S20)</f>
        <v>9999</v>
      </c>
      <c r="K17" s="116">
        <f>IF(D17="",9999,Teilnehmer!T20)</f>
        <v>9999</v>
      </c>
      <c r="L17" s="116">
        <f>IF(D17="",9999,Teilnehmer!U20)</f>
        <v>9999</v>
      </c>
      <c r="M17" s="116" t="str">
        <f>IF(D17="","-",Teilnehmer!X20)</f>
        <v>-</v>
      </c>
      <c r="N17" s="116" t="str">
        <f>IF(D17="","-",Teilnehmer!AK20)</f>
        <v>-</v>
      </c>
      <c r="O17" s="116" t="str">
        <f>IF(D17="","-",COUNTIF($M$3:M17,M17))</f>
        <v>-</v>
      </c>
      <c r="P17" s="116" t="str">
        <f t="shared" si="1"/>
        <v>--</v>
      </c>
      <c r="Q17" s="115" t="str">
        <f t="shared" si="2"/>
        <v/>
      </c>
      <c r="R17" s="152" t="str">
        <f t="shared" si="3"/>
        <v/>
      </c>
      <c r="S17" s="118" t="str">
        <f>IF(D17="","-",CONCATENATE(IF(O17&lt;10,"  ",""),O17,". ",Teilnehmer!Y20))</f>
        <v>-</v>
      </c>
      <c r="T17" s="153" t="str">
        <f>IF(D17="","",IF(O17&gt;1,VLOOKUP(CONCATENATE(M17,(O17-1)),$P$3:Q17,2,FALSE)-Q17,""))</f>
        <v/>
      </c>
    </row>
    <row r="18" spans="1:20" x14ac:dyDescent="0.25">
      <c r="A18" s="114" t="str">
        <f t="shared" si="0"/>
        <v/>
      </c>
      <c r="B18" s="114">
        <v>16</v>
      </c>
      <c r="C18" s="117" t="str">
        <f>IF(Teilnehmer!J21=TRUE,Teilnehmer!B21,"")</f>
        <v/>
      </c>
      <c r="D18" s="116" t="str">
        <f>IF(C18="","",Teilnehmer!C21)</f>
        <v/>
      </c>
      <c r="E18" s="116">
        <v>21</v>
      </c>
      <c r="F18" s="115">
        <f>IF(D18="",0,Teilnehmer!N21)</f>
        <v>0</v>
      </c>
      <c r="G18" s="116">
        <f>IF(D18="",9999,Teilnehmer!P21)</f>
        <v>9999</v>
      </c>
      <c r="H18" s="116">
        <f>IF(D18="",9999,Teilnehmer!Q21)</f>
        <v>9999</v>
      </c>
      <c r="I18" s="116">
        <f>IF(D18="",0,Teilnehmer!R21)</f>
        <v>0</v>
      </c>
      <c r="J18" s="116">
        <f>IF(D18="",9999,Teilnehmer!S21)</f>
        <v>9999</v>
      </c>
      <c r="K18" s="116">
        <f>IF(D18="",9999,Teilnehmer!T21)</f>
        <v>9999</v>
      </c>
      <c r="L18" s="116">
        <f>IF(D18="",9999,Teilnehmer!U21)</f>
        <v>9999</v>
      </c>
      <c r="M18" s="116" t="str">
        <f>IF(D18="","-",Teilnehmer!X21)</f>
        <v>-</v>
      </c>
      <c r="N18" s="116" t="str">
        <f>IF(D18="","-",Teilnehmer!AK21)</f>
        <v>-</v>
      </c>
      <c r="O18" s="116" t="str">
        <f>IF(D18="","-",COUNTIF($M$3:M18,M18))</f>
        <v>-</v>
      </c>
      <c r="P18" s="116" t="str">
        <f t="shared" si="1"/>
        <v>--</v>
      </c>
      <c r="Q18" s="115" t="str">
        <f t="shared" si="2"/>
        <v/>
      </c>
      <c r="R18" s="152" t="str">
        <f t="shared" si="3"/>
        <v/>
      </c>
      <c r="S18" s="118" t="str">
        <f>IF(D18="","-",CONCATENATE(IF(O18&lt;10,"  ",""),O18,". ",Teilnehmer!Y21))</f>
        <v>-</v>
      </c>
      <c r="T18" s="153" t="str">
        <f>IF(D18="","",IF(O18&gt;1,VLOOKUP(CONCATENATE(M18,(O18-1)),$P$3:Q18,2,FALSE)-Q18,""))</f>
        <v/>
      </c>
    </row>
    <row r="19" spans="1:20" x14ac:dyDescent="0.25">
      <c r="A19" s="114" t="str">
        <f t="shared" si="0"/>
        <v/>
      </c>
      <c r="B19" s="114">
        <v>17</v>
      </c>
      <c r="C19" s="117" t="str">
        <f>IF(Teilnehmer!J22=TRUE,Teilnehmer!B22,"")</f>
        <v/>
      </c>
      <c r="D19" s="116" t="str">
        <f>IF(C19="","",Teilnehmer!C22)</f>
        <v/>
      </c>
      <c r="E19" s="116">
        <v>22</v>
      </c>
      <c r="F19" s="115">
        <f>IF(D19="",0,Teilnehmer!N22)</f>
        <v>0</v>
      </c>
      <c r="G19" s="116">
        <f>IF(D19="",9999,Teilnehmer!P22)</f>
        <v>9999</v>
      </c>
      <c r="H19" s="116">
        <f>IF(D19="",9999,Teilnehmer!Q22)</f>
        <v>9999</v>
      </c>
      <c r="I19" s="116">
        <f>IF(D19="",0,Teilnehmer!R22)</f>
        <v>0</v>
      </c>
      <c r="J19" s="116">
        <f>IF(D19="",9999,Teilnehmer!S22)</f>
        <v>9999</v>
      </c>
      <c r="K19" s="116">
        <f>IF(D19="",9999,Teilnehmer!T22)</f>
        <v>9999</v>
      </c>
      <c r="L19" s="116">
        <f>IF(D19="",9999,Teilnehmer!U22)</f>
        <v>9999</v>
      </c>
      <c r="M19" s="116" t="str">
        <f>IF(D19="","-",Teilnehmer!X22)</f>
        <v>-</v>
      </c>
      <c r="N19" s="116" t="str">
        <f>IF(D19="","-",Teilnehmer!AK22)</f>
        <v>-</v>
      </c>
      <c r="O19" s="116" t="str">
        <f>IF(D19="","-",COUNTIF($M$3:M19,M19))</f>
        <v>-</v>
      </c>
      <c r="P19" s="116" t="str">
        <f t="shared" si="1"/>
        <v>--</v>
      </c>
      <c r="Q19" s="115" t="str">
        <f t="shared" si="2"/>
        <v/>
      </c>
      <c r="R19" s="152" t="str">
        <f t="shared" si="3"/>
        <v/>
      </c>
      <c r="S19" s="118" t="str">
        <f>IF(D19="","-",CONCATENATE(IF(O19&lt;10,"  ",""),O19,". ",Teilnehmer!Y22))</f>
        <v>-</v>
      </c>
      <c r="T19" s="153" t="str">
        <f>IF(D19="","",IF(O19&gt;1,VLOOKUP(CONCATENATE(M19,(O19-1)),$P$3:Q19,2,FALSE)-Q19,""))</f>
        <v/>
      </c>
    </row>
    <row r="20" spans="1:20" x14ac:dyDescent="0.25">
      <c r="A20" s="114" t="str">
        <f t="shared" si="0"/>
        <v/>
      </c>
      <c r="B20" s="114">
        <v>18</v>
      </c>
      <c r="C20" s="117" t="str">
        <f>IF(Teilnehmer!J23=TRUE,Teilnehmer!B23,"")</f>
        <v/>
      </c>
      <c r="D20" s="116" t="str">
        <f>IF(C20="","",Teilnehmer!C23)</f>
        <v/>
      </c>
      <c r="E20" s="116">
        <v>23</v>
      </c>
      <c r="F20" s="115">
        <f>IF(D20="",0,Teilnehmer!N23)</f>
        <v>0</v>
      </c>
      <c r="G20" s="116">
        <f>IF(D20="",9999,Teilnehmer!P23)</f>
        <v>9999</v>
      </c>
      <c r="H20" s="116">
        <f>IF(D20="",9999,Teilnehmer!Q23)</f>
        <v>9999</v>
      </c>
      <c r="I20" s="116">
        <f>IF(D20="",0,Teilnehmer!R23)</f>
        <v>0</v>
      </c>
      <c r="J20" s="116">
        <f>IF(D20="",9999,Teilnehmer!S23)</f>
        <v>9999</v>
      </c>
      <c r="K20" s="116">
        <f>IF(D20="",9999,Teilnehmer!T23)</f>
        <v>9999</v>
      </c>
      <c r="L20" s="116">
        <f>IF(D20="",9999,Teilnehmer!U23)</f>
        <v>9999</v>
      </c>
      <c r="M20" s="116" t="str">
        <f>IF(D20="","-",Teilnehmer!X23)</f>
        <v>-</v>
      </c>
      <c r="N20" s="116" t="str">
        <f>IF(D20="","-",Teilnehmer!AK23)</f>
        <v>-</v>
      </c>
      <c r="O20" s="116" t="str">
        <f>IF(D20="","-",COUNTIF($M$3:M20,M20))</f>
        <v>-</v>
      </c>
      <c r="P20" s="116" t="str">
        <f t="shared" si="1"/>
        <v>--</v>
      </c>
      <c r="Q20" s="115" t="str">
        <f t="shared" si="2"/>
        <v/>
      </c>
      <c r="R20" s="152" t="str">
        <f t="shared" si="3"/>
        <v/>
      </c>
      <c r="S20" s="118" t="str">
        <f>IF(D20="","-",CONCATENATE(IF(O20&lt;10,"  ",""),O20,". ",Teilnehmer!Y23))</f>
        <v>-</v>
      </c>
      <c r="T20" s="153" t="str">
        <f>IF(D20="","",IF(O20&gt;1,VLOOKUP(CONCATENATE(M20,(O20-1)),$P$3:Q20,2,FALSE)-Q20,""))</f>
        <v/>
      </c>
    </row>
    <row r="21" spans="1:20" x14ac:dyDescent="0.25">
      <c r="A21" s="114" t="str">
        <f t="shared" si="0"/>
        <v/>
      </c>
      <c r="B21" s="114">
        <v>19</v>
      </c>
      <c r="C21" s="117" t="str">
        <f>IF(Teilnehmer!J24=TRUE,Teilnehmer!B24,"")</f>
        <v/>
      </c>
      <c r="D21" s="116" t="str">
        <f>IF(C21="","",Teilnehmer!C24)</f>
        <v/>
      </c>
      <c r="E21" s="116">
        <v>24</v>
      </c>
      <c r="F21" s="115">
        <f>IF(D21="",0,Teilnehmer!N24)</f>
        <v>0</v>
      </c>
      <c r="G21" s="116">
        <f>IF(D21="",9999,Teilnehmer!P24)</f>
        <v>9999</v>
      </c>
      <c r="H21" s="116">
        <f>IF(D21="",9999,Teilnehmer!Q24)</f>
        <v>9999</v>
      </c>
      <c r="I21" s="116">
        <f>IF(D21="",0,Teilnehmer!R24)</f>
        <v>0</v>
      </c>
      <c r="J21" s="116">
        <f>IF(D21="",9999,Teilnehmer!S24)</f>
        <v>9999</v>
      </c>
      <c r="K21" s="116">
        <f>IF(D21="",9999,Teilnehmer!T24)</f>
        <v>9999</v>
      </c>
      <c r="L21" s="116">
        <f>IF(D21="",9999,Teilnehmer!U24)</f>
        <v>9999</v>
      </c>
      <c r="M21" s="116" t="str">
        <f>IF(D21="","-",Teilnehmer!X24)</f>
        <v>-</v>
      </c>
      <c r="N21" s="116" t="str">
        <f>IF(D21="","-",Teilnehmer!AK24)</f>
        <v>-</v>
      </c>
      <c r="O21" s="116" t="str">
        <f>IF(D21="","-",COUNTIF($M$3:M21,M21))</f>
        <v>-</v>
      </c>
      <c r="P21" s="116" t="str">
        <f t="shared" si="1"/>
        <v>--</v>
      </c>
      <c r="Q21" s="115" t="str">
        <f t="shared" si="2"/>
        <v/>
      </c>
      <c r="R21" s="152" t="str">
        <f t="shared" si="3"/>
        <v/>
      </c>
      <c r="S21" s="118" t="str">
        <f>IF(D21="","-",CONCATENATE(IF(O21&lt;10,"  ",""),O21,". ",Teilnehmer!Y24))</f>
        <v>-</v>
      </c>
      <c r="T21" s="153" t="str">
        <f>IF(D21="","",IF(O21&gt;1,VLOOKUP(CONCATENATE(M21,(O21-1)),$P$3:Q21,2,FALSE)-Q21,""))</f>
        <v/>
      </c>
    </row>
    <row r="22" spans="1:20" x14ac:dyDescent="0.25">
      <c r="A22" s="114" t="str">
        <f t="shared" si="0"/>
        <v/>
      </c>
      <c r="B22" s="114">
        <v>20</v>
      </c>
      <c r="C22" s="117" t="str">
        <f>IF(Teilnehmer!J25=TRUE,Teilnehmer!B25,"")</f>
        <v/>
      </c>
      <c r="D22" s="116" t="str">
        <f>IF(C22="","",Teilnehmer!C25)</f>
        <v/>
      </c>
      <c r="E22" s="116">
        <v>25</v>
      </c>
      <c r="F22" s="115">
        <f>IF(D22="",0,Teilnehmer!N25)</f>
        <v>0</v>
      </c>
      <c r="G22" s="116">
        <f>IF(D22="",9999,Teilnehmer!P25)</f>
        <v>9999</v>
      </c>
      <c r="H22" s="116">
        <f>IF(D22="",9999,Teilnehmer!Q25)</f>
        <v>9999</v>
      </c>
      <c r="I22" s="116">
        <f>IF(D22="",0,Teilnehmer!R25)</f>
        <v>0</v>
      </c>
      <c r="J22" s="116">
        <f>IF(D22="",9999,Teilnehmer!S25)</f>
        <v>9999</v>
      </c>
      <c r="K22" s="116">
        <f>IF(D22="",9999,Teilnehmer!T25)</f>
        <v>9999</v>
      </c>
      <c r="L22" s="116">
        <f>IF(D22="",9999,Teilnehmer!U25)</f>
        <v>9999</v>
      </c>
      <c r="M22" s="116" t="str">
        <f>IF(D22="","-",Teilnehmer!X25)</f>
        <v>-</v>
      </c>
      <c r="N22" s="116" t="str">
        <f>IF(D22="","-",Teilnehmer!AK25)</f>
        <v>-</v>
      </c>
      <c r="O22" s="116" t="str">
        <f>IF(D22="","-",COUNTIF($M$3:M22,M22))</f>
        <v>-</v>
      </c>
      <c r="P22" s="116" t="str">
        <f t="shared" si="1"/>
        <v>--</v>
      </c>
      <c r="Q22" s="115" t="str">
        <f t="shared" si="2"/>
        <v/>
      </c>
      <c r="R22" s="152" t="str">
        <f t="shared" si="3"/>
        <v/>
      </c>
      <c r="S22" s="118" t="str">
        <f>IF(D22="","-",CONCATENATE(IF(O22&lt;10,"  ",""),O22,". ",Teilnehmer!Y25))</f>
        <v>-</v>
      </c>
      <c r="T22" s="153" t="str">
        <f>IF(D22="","",IF(O22&gt;1,VLOOKUP(CONCATENATE(M22,(O22-1)),$P$3:Q22,2,FALSE)-Q22,""))</f>
        <v/>
      </c>
    </row>
    <row r="23" spans="1:20" x14ac:dyDescent="0.25">
      <c r="A23" s="114" t="str">
        <f t="shared" si="0"/>
        <v/>
      </c>
      <c r="B23" s="114">
        <v>21</v>
      </c>
      <c r="C23" s="117" t="str">
        <f>IF(Teilnehmer!J26=TRUE,Teilnehmer!B26,"")</f>
        <v/>
      </c>
      <c r="D23" s="116" t="str">
        <f>IF(C23="","",Teilnehmer!C26)</f>
        <v/>
      </c>
      <c r="E23" s="116">
        <v>26</v>
      </c>
      <c r="F23" s="115">
        <f>IF(D23="",0,Teilnehmer!N26)</f>
        <v>0</v>
      </c>
      <c r="G23" s="116">
        <f>IF(D23="",9999,Teilnehmer!P26)</f>
        <v>9999</v>
      </c>
      <c r="H23" s="116">
        <f>IF(D23="",9999,Teilnehmer!Q26)</f>
        <v>9999</v>
      </c>
      <c r="I23" s="116">
        <f>IF(D23="",0,Teilnehmer!R26)</f>
        <v>0</v>
      </c>
      <c r="J23" s="116">
        <f>IF(D23="",9999,Teilnehmer!S26)</f>
        <v>9999</v>
      </c>
      <c r="K23" s="116">
        <f>IF(D23="",9999,Teilnehmer!T26)</f>
        <v>9999</v>
      </c>
      <c r="L23" s="116">
        <f>IF(D23="",9999,Teilnehmer!U26)</f>
        <v>9999</v>
      </c>
      <c r="M23" s="116" t="str">
        <f>IF(D23="","-",Teilnehmer!X26)</f>
        <v>-</v>
      </c>
      <c r="N23" s="116" t="str">
        <f>IF(D23="","-",Teilnehmer!AK26)</f>
        <v>-</v>
      </c>
      <c r="O23" s="116" t="str">
        <f>IF(D23="","-",COUNTIF($M$3:M23,M23))</f>
        <v>-</v>
      </c>
      <c r="P23" s="116" t="str">
        <f t="shared" si="1"/>
        <v>--</v>
      </c>
      <c r="Q23" s="115" t="str">
        <f t="shared" si="2"/>
        <v/>
      </c>
      <c r="R23" s="152" t="str">
        <f t="shared" si="3"/>
        <v/>
      </c>
      <c r="S23" s="118" t="str">
        <f>IF(D23="","-",CONCATENATE(IF(O23&lt;10,"  ",""),O23,". ",Teilnehmer!Y26))</f>
        <v>-</v>
      </c>
      <c r="T23" s="153" t="str">
        <f>IF(D23="","",IF(O23&gt;1,VLOOKUP(CONCATENATE(M23,(O23-1)),$P$3:Q23,2,FALSE)-Q23,""))</f>
        <v/>
      </c>
    </row>
    <row r="24" spans="1:20" x14ac:dyDescent="0.25">
      <c r="A24" s="114" t="str">
        <f t="shared" si="0"/>
        <v/>
      </c>
      <c r="B24" s="114">
        <v>22</v>
      </c>
      <c r="C24" s="117" t="str">
        <f>IF(Teilnehmer!J27=TRUE,Teilnehmer!B27,"")</f>
        <v/>
      </c>
      <c r="D24" s="116" t="str">
        <f>IF(C24="","",Teilnehmer!C27)</f>
        <v/>
      </c>
      <c r="E24" s="116">
        <v>27</v>
      </c>
      <c r="F24" s="115">
        <f>IF(D24="",0,Teilnehmer!N27)</f>
        <v>0</v>
      </c>
      <c r="G24" s="116">
        <f>IF(D24="",9999,Teilnehmer!P27)</f>
        <v>9999</v>
      </c>
      <c r="H24" s="116">
        <f>IF(D24="",9999,Teilnehmer!Q27)</f>
        <v>9999</v>
      </c>
      <c r="I24" s="116">
        <f>IF(D24="",0,Teilnehmer!R27)</f>
        <v>0</v>
      </c>
      <c r="J24" s="116">
        <f>IF(D24="",9999,Teilnehmer!S27)</f>
        <v>9999</v>
      </c>
      <c r="K24" s="116">
        <f>IF(D24="",9999,Teilnehmer!T27)</f>
        <v>9999</v>
      </c>
      <c r="L24" s="116">
        <f>IF(D24="",9999,Teilnehmer!U27)</f>
        <v>9999</v>
      </c>
      <c r="M24" s="116" t="str">
        <f>IF(D24="","-",Teilnehmer!X27)</f>
        <v>-</v>
      </c>
      <c r="N24" s="116" t="str">
        <f>IF(D24="","-",Teilnehmer!AK27)</f>
        <v>-</v>
      </c>
      <c r="O24" s="116" t="str">
        <f>IF(D24="","-",COUNTIF($M$3:M24,M24))</f>
        <v>-</v>
      </c>
      <c r="P24" s="116" t="str">
        <f t="shared" si="1"/>
        <v>--</v>
      </c>
      <c r="Q24" s="115" t="str">
        <f t="shared" si="2"/>
        <v/>
      </c>
      <c r="R24" s="152" t="str">
        <f t="shared" si="3"/>
        <v/>
      </c>
      <c r="S24" s="118" t="str">
        <f>IF(D24="","-",CONCATENATE(IF(O24&lt;10,"  ",""),O24,". ",Teilnehmer!Y27))</f>
        <v>-</v>
      </c>
      <c r="T24" s="153" t="str">
        <f>IF(D24="","",IF(O24&gt;1,VLOOKUP(CONCATENATE(M24,(O24-1)),$P$3:Q24,2,FALSE)-Q24,""))</f>
        <v/>
      </c>
    </row>
    <row r="25" spans="1:20" x14ac:dyDescent="0.25">
      <c r="A25" s="114" t="str">
        <f t="shared" si="0"/>
        <v/>
      </c>
      <c r="B25" s="114">
        <v>23</v>
      </c>
      <c r="C25" s="117" t="str">
        <f>IF(Teilnehmer!J28=TRUE,Teilnehmer!B28,"")</f>
        <v/>
      </c>
      <c r="D25" s="116" t="str">
        <f>IF(C25="","",Teilnehmer!C28)</f>
        <v/>
      </c>
      <c r="E25" s="116">
        <v>28</v>
      </c>
      <c r="F25" s="115">
        <f>IF(D25="",0,Teilnehmer!N28)</f>
        <v>0</v>
      </c>
      <c r="G25" s="116">
        <f>IF(D25="",9999,Teilnehmer!P28)</f>
        <v>9999</v>
      </c>
      <c r="H25" s="116">
        <f>IF(D25="",9999,Teilnehmer!Q28)</f>
        <v>9999</v>
      </c>
      <c r="I25" s="116">
        <f>IF(D25="",0,Teilnehmer!R28)</f>
        <v>0</v>
      </c>
      <c r="J25" s="116">
        <f>IF(D25="",9999,Teilnehmer!S28)</f>
        <v>9999</v>
      </c>
      <c r="K25" s="116">
        <f>IF(D25="",9999,Teilnehmer!T28)</f>
        <v>9999</v>
      </c>
      <c r="L25" s="116">
        <f>IF(D25="",9999,Teilnehmer!U28)</f>
        <v>9999</v>
      </c>
      <c r="M25" s="116" t="str">
        <f>IF(D25="","-",Teilnehmer!X28)</f>
        <v>-</v>
      </c>
      <c r="N25" s="116" t="str">
        <f>IF(D25="","-",Teilnehmer!AK28)</f>
        <v>-</v>
      </c>
      <c r="O25" s="116" t="str">
        <f>IF(D25="","-",COUNTIF($M$3:M25,M25))</f>
        <v>-</v>
      </c>
      <c r="P25" s="116" t="str">
        <f t="shared" si="1"/>
        <v>--</v>
      </c>
      <c r="Q25" s="115" t="str">
        <f t="shared" si="2"/>
        <v/>
      </c>
      <c r="R25" s="152" t="str">
        <f t="shared" si="3"/>
        <v/>
      </c>
      <c r="S25" s="118" t="str">
        <f>IF(D25="","-",CONCATENATE(IF(O25&lt;10,"  ",""),O25,". ",Teilnehmer!Y28))</f>
        <v>-</v>
      </c>
      <c r="T25" s="153" t="str">
        <f>IF(D25="","",IF(O25&gt;1,VLOOKUP(CONCATENATE(M25,(O25-1)),$P$3:Q25,2,FALSE)-Q25,""))</f>
        <v/>
      </c>
    </row>
    <row r="26" spans="1:20" x14ac:dyDescent="0.25">
      <c r="A26" s="114" t="str">
        <f t="shared" si="0"/>
        <v/>
      </c>
      <c r="B26" s="114">
        <v>24</v>
      </c>
      <c r="C26" s="117" t="str">
        <f>IF(Teilnehmer!J29=TRUE,Teilnehmer!B29,"")</f>
        <v/>
      </c>
      <c r="D26" s="116" t="str">
        <f>IF(C26="","",Teilnehmer!C29)</f>
        <v/>
      </c>
      <c r="E26" s="116">
        <v>29</v>
      </c>
      <c r="F26" s="115">
        <f>IF(D26="",0,Teilnehmer!N29)</f>
        <v>0</v>
      </c>
      <c r="G26" s="116">
        <f>IF(D26="",9999,Teilnehmer!P29)</f>
        <v>9999</v>
      </c>
      <c r="H26" s="116">
        <f>IF(D26="",9999,Teilnehmer!Q29)</f>
        <v>9999</v>
      </c>
      <c r="I26" s="116">
        <f>IF(D26="",0,Teilnehmer!R29)</f>
        <v>0</v>
      </c>
      <c r="J26" s="116">
        <f>IF(D26="",9999,Teilnehmer!S29)</f>
        <v>9999</v>
      </c>
      <c r="K26" s="116">
        <f>IF(D26="",9999,Teilnehmer!T29)</f>
        <v>9999</v>
      </c>
      <c r="L26" s="116">
        <f>IF(D26="",9999,Teilnehmer!U29)</f>
        <v>9999</v>
      </c>
      <c r="M26" s="116" t="str">
        <f>IF(D26="","-",Teilnehmer!X29)</f>
        <v>-</v>
      </c>
      <c r="N26" s="116" t="str">
        <f>IF(D26="","-",Teilnehmer!AK29)</f>
        <v>-</v>
      </c>
      <c r="O26" s="116" t="str">
        <f>IF(D26="","-",COUNTIF($M$3:M26,M26))</f>
        <v>-</v>
      </c>
      <c r="P26" s="116" t="str">
        <f t="shared" si="1"/>
        <v>--</v>
      </c>
      <c r="Q26" s="115" t="str">
        <f t="shared" si="2"/>
        <v/>
      </c>
      <c r="R26" s="152" t="str">
        <f t="shared" si="3"/>
        <v/>
      </c>
      <c r="S26" s="118" t="str">
        <f>IF(D26="","-",CONCATENATE(IF(O26&lt;10,"  ",""),O26,". ",Teilnehmer!Y29))</f>
        <v>-</v>
      </c>
      <c r="T26" s="153" t="str">
        <f>IF(D26="","",IF(O26&gt;1,VLOOKUP(CONCATENATE(M26,(O26-1)),$P$3:Q26,2,FALSE)-Q26,""))</f>
        <v/>
      </c>
    </row>
    <row r="27" spans="1:20" x14ac:dyDescent="0.25">
      <c r="A27" s="114" t="str">
        <f t="shared" si="0"/>
        <v/>
      </c>
      <c r="B27" s="114">
        <v>25</v>
      </c>
      <c r="C27" s="117" t="str">
        <f>IF(Teilnehmer!J30=TRUE,Teilnehmer!B30,"")</f>
        <v/>
      </c>
      <c r="D27" s="116" t="str">
        <f>IF(C27="","",Teilnehmer!C30)</f>
        <v/>
      </c>
      <c r="E27" s="116">
        <v>30</v>
      </c>
      <c r="F27" s="115">
        <f>IF(D27="",0,Teilnehmer!N30)</f>
        <v>0</v>
      </c>
      <c r="G27" s="116">
        <f>IF(D27="",9999,Teilnehmer!P30)</f>
        <v>9999</v>
      </c>
      <c r="H27" s="116">
        <f>IF(D27="",9999,Teilnehmer!Q30)</f>
        <v>9999</v>
      </c>
      <c r="I27" s="116">
        <f>IF(D27="",0,Teilnehmer!R30)</f>
        <v>0</v>
      </c>
      <c r="J27" s="116">
        <f>IF(D27="",9999,Teilnehmer!S30)</f>
        <v>9999</v>
      </c>
      <c r="K27" s="116">
        <f>IF(D27="",9999,Teilnehmer!T30)</f>
        <v>9999</v>
      </c>
      <c r="L27" s="116">
        <f>IF(D27="",9999,Teilnehmer!U30)</f>
        <v>9999</v>
      </c>
      <c r="M27" s="116" t="str">
        <f>IF(D27="","-",Teilnehmer!X30)</f>
        <v>-</v>
      </c>
      <c r="N27" s="116" t="str">
        <f>IF(D27="","-",Teilnehmer!AK30)</f>
        <v>-</v>
      </c>
      <c r="O27" s="116" t="str">
        <f>IF(D27="","-",COUNTIF($M$3:M27,M27))</f>
        <v>-</v>
      </c>
      <c r="P27" s="116" t="str">
        <f t="shared" si="1"/>
        <v>--</v>
      </c>
      <c r="Q27" s="115" t="str">
        <f t="shared" si="2"/>
        <v/>
      </c>
      <c r="R27" s="152" t="str">
        <f t="shared" si="3"/>
        <v/>
      </c>
      <c r="S27" s="118" t="str">
        <f>IF(D27="","-",CONCATENATE(IF(O27&lt;10,"  ",""),O27,". ",Teilnehmer!Y30))</f>
        <v>-</v>
      </c>
      <c r="T27" s="153" t="str">
        <f>IF(D27="","",IF(O27&gt;1,VLOOKUP(CONCATENATE(M27,(O27-1)),$P$3:Q27,2,FALSE)-Q27,""))</f>
        <v/>
      </c>
    </row>
    <row r="28" spans="1:20" x14ac:dyDescent="0.25">
      <c r="A28" s="114" t="str">
        <f t="shared" si="0"/>
        <v/>
      </c>
      <c r="B28" s="114">
        <v>26</v>
      </c>
      <c r="C28" s="117" t="str">
        <f>IF(Teilnehmer!J31=TRUE,Teilnehmer!B31,"")</f>
        <v/>
      </c>
      <c r="D28" s="116" t="str">
        <f>IF(C28="","",Teilnehmer!C31)</f>
        <v/>
      </c>
      <c r="E28" s="116">
        <v>31</v>
      </c>
      <c r="F28" s="115">
        <f>IF(D28="",0,Teilnehmer!N31)</f>
        <v>0</v>
      </c>
      <c r="G28" s="116">
        <f>IF(D28="",9999,Teilnehmer!P31)</f>
        <v>9999</v>
      </c>
      <c r="H28" s="116">
        <f>IF(D28="",9999,Teilnehmer!Q31)</f>
        <v>9999</v>
      </c>
      <c r="I28" s="116">
        <f>IF(D28="",0,Teilnehmer!R31)</f>
        <v>0</v>
      </c>
      <c r="J28" s="116">
        <f>IF(D28="",9999,Teilnehmer!S31)</f>
        <v>9999</v>
      </c>
      <c r="K28" s="116">
        <f>IF(D28="",9999,Teilnehmer!T31)</f>
        <v>9999</v>
      </c>
      <c r="L28" s="116">
        <f>IF(D28="",9999,Teilnehmer!U31)</f>
        <v>9999</v>
      </c>
      <c r="M28" s="116" t="str">
        <f>IF(D28="","-",Teilnehmer!X31)</f>
        <v>-</v>
      </c>
      <c r="N28" s="116" t="str">
        <f>IF(D28="","-",Teilnehmer!AK31)</f>
        <v>-</v>
      </c>
      <c r="O28" s="116" t="str">
        <f>IF(D28="","-",COUNTIF($M$3:M28,M28))</f>
        <v>-</v>
      </c>
      <c r="P28" s="116" t="str">
        <f t="shared" si="1"/>
        <v>--</v>
      </c>
      <c r="Q28" s="115" t="str">
        <f t="shared" si="2"/>
        <v/>
      </c>
      <c r="R28" s="152" t="str">
        <f t="shared" si="3"/>
        <v/>
      </c>
      <c r="S28" s="118" t="str">
        <f>IF(D28="","-",CONCATENATE(IF(O28&lt;10,"  ",""),O28,". ",Teilnehmer!Y31))</f>
        <v>-</v>
      </c>
      <c r="T28" s="153" t="str">
        <f>IF(D28="","",IF(O28&gt;1,VLOOKUP(CONCATENATE(M28,(O28-1)),$P$3:Q28,2,FALSE)-Q28,""))</f>
        <v/>
      </c>
    </row>
    <row r="29" spans="1:20" x14ac:dyDescent="0.25">
      <c r="A29" s="114" t="str">
        <f t="shared" si="0"/>
        <v/>
      </c>
      <c r="B29" s="114">
        <v>27</v>
      </c>
      <c r="C29" s="117" t="str">
        <f>IF(Teilnehmer!J32=TRUE,Teilnehmer!B32,"")</f>
        <v/>
      </c>
      <c r="D29" s="116" t="str">
        <f>IF(C29="","",Teilnehmer!C32)</f>
        <v/>
      </c>
      <c r="E29" s="116">
        <v>32</v>
      </c>
      <c r="F29" s="115">
        <f>IF(D29="",0,Teilnehmer!N32)</f>
        <v>0</v>
      </c>
      <c r="G29" s="116">
        <f>IF(D29="",9999,Teilnehmer!P32)</f>
        <v>9999</v>
      </c>
      <c r="H29" s="116">
        <f>IF(D29="",9999,Teilnehmer!Q32)</f>
        <v>9999</v>
      </c>
      <c r="I29" s="116">
        <f>IF(D29="",0,Teilnehmer!R32)</f>
        <v>0</v>
      </c>
      <c r="J29" s="116">
        <f>IF(D29="",9999,Teilnehmer!S32)</f>
        <v>9999</v>
      </c>
      <c r="K29" s="116">
        <f>IF(D29="",9999,Teilnehmer!T32)</f>
        <v>9999</v>
      </c>
      <c r="L29" s="116">
        <f>IF(D29="",9999,Teilnehmer!U32)</f>
        <v>9999</v>
      </c>
      <c r="M29" s="116" t="str">
        <f>IF(D29="","-",Teilnehmer!X32)</f>
        <v>-</v>
      </c>
      <c r="N29" s="116" t="str">
        <f>IF(D29="","-",Teilnehmer!AK32)</f>
        <v>-</v>
      </c>
      <c r="O29" s="116" t="str">
        <f>IF(D29="","-",COUNTIF($M$3:M29,M29))</f>
        <v>-</v>
      </c>
      <c r="P29" s="116" t="str">
        <f t="shared" si="1"/>
        <v>--</v>
      </c>
      <c r="Q29" s="115" t="str">
        <f t="shared" si="2"/>
        <v/>
      </c>
      <c r="R29" s="152" t="str">
        <f t="shared" si="3"/>
        <v/>
      </c>
      <c r="S29" s="118" t="str">
        <f>IF(D29="","-",CONCATENATE(IF(O29&lt;10,"  ",""),O29,". ",Teilnehmer!Y32))</f>
        <v>-</v>
      </c>
      <c r="T29" s="153" t="str">
        <f>IF(D29="","",IF(O29&gt;1,VLOOKUP(CONCATENATE(M29,(O29-1)),$P$3:Q29,2,FALSE)-Q29,""))</f>
        <v/>
      </c>
    </row>
    <row r="30" spans="1:20" x14ac:dyDescent="0.25">
      <c r="A30" s="114" t="str">
        <f t="shared" si="0"/>
        <v/>
      </c>
      <c r="B30" s="114">
        <v>28</v>
      </c>
      <c r="C30" s="117" t="str">
        <f>IF(Teilnehmer!J33=TRUE,Teilnehmer!B33,"")</f>
        <v/>
      </c>
      <c r="D30" s="116" t="str">
        <f>IF(C30="","",Teilnehmer!C33)</f>
        <v/>
      </c>
      <c r="E30" s="116">
        <v>33</v>
      </c>
      <c r="F30" s="115">
        <f>IF(D30="",0,Teilnehmer!N33)</f>
        <v>0</v>
      </c>
      <c r="G30" s="116">
        <f>IF(D30="",9999,Teilnehmer!P33)</f>
        <v>9999</v>
      </c>
      <c r="H30" s="116">
        <f>IF(D30="",9999,Teilnehmer!Q33)</f>
        <v>9999</v>
      </c>
      <c r="I30" s="116">
        <f>IF(D30="",0,Teilnehmer!R33)</f>
        <v>0</v>
      </c>
      <c r="J30" s="116">
        <f>IF(D30="",9999,Teilnehmer!S33)</f>
        <v>9999</v>
      </c>
      <c r="K30" s="116">
        <f>IF(D30="",9999,Teilnehmer!T33)</f>
        <v>9999</v>
      </c>
      <c r="L30" s="116">
        <f>IF(D30="",9999,Teilnehmer!U33)</f>
        <v>9999</v>
      </c>
      <c r="M30" s="116" t="str">
        <f>IF(D30="","-",Teilnehmer!X33)</f>
        <v>-</v>
      </c>
      <c r="N30" s="116" t="str">
        <f>IF(D30="","-",Teilnehmer!AK33)</f>
        <v>-</v>
      </c>
      <c r="O30" s="116" t="str">
        <f>IF(D30="","-",COUNTIF($M$3:M30,M30))</f>
        <v>-</v>
      </c>
      <c r="P30" s="116" t="str">
        <f t="shared" si="1"/>
        <v>--</v>
      </c>
      <c r="Q30" s="115" t="str">
        <f t="shared" si="2"/>
        <v/>
      </c>
      <c r="R30" s="152" t="str">
        <f t="shared" si="3"/>
        <v/>
      </c>
      <c r="S30" s="118" t="str">
        <f>IF(D30="","-",CONCATENATE(IF(O30&lt;10,"  ",""),O30,". ",Teilnehmer!Y33))</f>
        <v>-</v>
      </c>
      <c r="T30" s="153" t="str">
        <f>IF(D30="","",IF(O30&gt;1,VLOOKUP(CONCATENATE(M30,(O30-1)),$P$3:Q30,2,FALSE)-Q30,""))</f>
        <v/>
      </c>
    </row>
    <row r="31" spans="1:20" x14ac:dyDescent="0.25">
      <c r="A31" s="114" t="str">
        <f t="shared" si="0"/>
        <v/>
      </c>
      <c r="B31" s="114">
        <v>29</v>
      </c>
      <c r="C31" s="117" t="str">
        <f>IF(Teilnehmer!J34=TRUE,Teilnehmer!B34,"")</f>
        <v/>
      </c>
      <c r="D31" s="116" t="str">
        <f>IF(C31="","",Teilnehmer!C34)</f>
        <v/>
      </c>
      <c r="E31" s="116">
        <v>34</v>
      </c>
      <c r="F31" s="115">
        <f>IF(D31="",0,Teilnehmer!N34)</f>
        <v>0</v>
      </c>
      <c r="G31" s="116">
        <f>IF(D31="",9999,Teilnehmer!P34)</f>
        <v>9999</v>
      </c>
      <c r="H31" s="116">
        <f>IF(D31="",9999,Teilnehmer!Q34)</f>
        <v>9999</v>
      </c>
      <c r="I31" s="116">
        <f>IF(D31="",0,Teilnehmer!R34)</f>
        <v>0</v>
      </c>
      <c r="J31" s="116">
        <f>IF(D31="",9999,Teilnehmer!S34)</f>
        <v>9999</v>
      </c>
      <c r="K31" s="116">
        <f>IF(D31="",9999,Teilnehmer!T34)</f>
        <v>9999</v>
      </c>
      <c r="L31" s="116">
        <f>IF(D31="",9999,Teilnehmer!U34)</f>
        <v>9999</v>
      </c>
      <c r="M31" s="116" t="str">
        <f>IF(D31="","-",Teilnehmer!X34)</f>
        <v>-</v>
      </c>
      <c r="N31" s="116" t="str">
        <f>IF(D31="","-",Teilnehmer!AK34)</f>
        <v>-</v>
      </c>
      <c r="O31" s="116" t="str">
        <f>IF(D31="","-",COUNTIF($M$3:M31,M31))</f>
        <v>-</v>
      </c>
      <c r="P31" s="116" t="str">
        <f t="shared" si="1"/>
        <v>--</v>
      </c>
      <c r="Q31" s="115" t="str">
        <f t="shared" si="2"/>
        <v/>
      </c>
      <c r="R31" s="152" t="str">
        <f t="shared" si="3"/>
        <v/>
      </c>
      <c r="S31" s="118" t="str">
        <f>IF(D31="","-",CONCATENATE(IF(O31&lt;10,"  ",""),O31,". ",Teilnehmer!Y34))</f>
        <v>-</v>
      </c>
      <c r="T31" s="153" t="str">
        <f>IF(D31="","",IF(O31&gt;1,VLOOKUP(CONCATENATE(M31,(O31-1)),$P$3:Q31,2,FALSE)-Q31,""))</f>
        <v/>
      </c>
    </row>
    <row r="32" spans="1:20" x14ac:dyDescent="0.25">
      <c r="A32" s="114" t="str">
        <f t="shared" si="0"/>
        <v/>
      </c>
      <c r="B32" s="114">
        <v>30</v>
      </c>
      <c r="C32" s="117" t="str">
        <f>IF(Teilnehmer!J35=TRUE,Teilnehmer!B35,"")</f>
        <v/>
      </c>
      <c r="D32" s="116" t="str">
        <f>IF(C32="","",Teilnehmer!C35)</f>
        <v/>
      </c>
      <c r="E32" s="116">
        <v>35</v>
      </c>
      <c r="F32" s="115">
        <f>IF(D32="",0,Teilnehmer!N35)</f>
        <v>0</v>
      </c>
      <c r="G32" s="116">
        <f>IF(D32="",9999,Teilnehmer!P35)</f>
        <v>9999</v>
      </c>
      <c r="H32" s="116">
        <f>IF(D32="",9999,Teilnehmer!Q35)</f>
        <v>9999</v>
      </c>
      <c r="I32" s="116">
        <f>IF(D32="",0,Teilnehmer!R35)</f>
        <v>0</v>
      </c>
      <c r="J32" s="116">
        <f>IF(D32="",9999,Teilnehmer!S35)</f>
        <v>9999</v>
      </c>
      <c r="K32" s="116">
        <f>IF(D32="",9999,Teilnehmer!T35)</f>
        <v>9999</v>
      </c>
      <c r="L32" s="116">
        <f>IF(D32="",9999,Teilnehmer!U35)</f>
        <v>9999</v>
      </c>
      <c r="M32" s="116" t="str">
        <f>IF(D32="","-",Teilnehmer!X35)</f>
        <v>-</v>
      </c>
      <c r="N32" s="116" t="str">
        <f>IF(D32="","-",Teilnehmer!AK35)</f>
        <v>-</v>
      </c>
      <c r="O32" s="116" t="str">
        <f>IF(D32="","-",COUNTIF($M$3:M32,M32))</f>
        <v>-</v>
      </c>
      <c r="P32" s="116" t="str">
        <f t="shared" si="1"/>
        <v>--</v>
      </c>
      <c r="Q32" s="115" t="str">
        <f t="shared" si="2"/>
        <v/>
      </c>
      <c r="R32" s="152" t="str">
        <f t="shared" si="3"/>
        <v/>
      </c>
      <c r="S32" s="118" t="str">
        <f>IF(D32="","-",CONCATENATE(IF(O32&lt;10,"  ",""),O32,". ",Teilnehmer!Y35))</f>
        <v>-</v>
      </c>
      <c r="T32" s="153" t="str">
        <f>IF(D32="","",IF(O32&gt;1,VLOOKUP(CONCATENATE(M32,(O32-1)),$P$3:Q32,2,FALSE)-Q32,""))</f>
        <v/>
      </c>
    </row>
    <row r="33" spans="1:20" x14ac:dyDescent="0.25">
      <c r="A33" s="114" t="str">
        <f t="shared" si="0"/>
        <v/>
      </c>
      <c r="B33" s="114">
        <v>31</v>
      </c>
      <c r="C33" s="117" t="str">
        <f>IF(Teilnehmer!J36=TRUE,Teilnehmer!B36,"")</f>
        <v/>
      </c>
      <c r="D33" s="116" t="str">
        <f>IF(C33="","",Teilnehmer!C36)</f>
        <v/>
      </c>
      <c r="E33" s="116">
        <v>36</v>
      </c>
      <c r="F33" s="115">
        <f>IF(D33="",0,Teilnehmer!N36)</f>
        <v>0</v>
      </c>
      <c r="G33" s="116">
        <f>IF(D33="",9999,Teilnehmer!P36)</f>
        <v>9999</v>
      </c>
      <c r="H33" s="116">
        <f>IF(D33="",9999,Teilnehmer!Q36)</f>
        <v>9999</v>
      </c>
      <c r="I33" s="116">
        <f>IF(D33="",0,Teilnehmer!R36)</f>
        <v>0</v>
      </c>
      <c r="J33" s="116">
        <f>IF(D33="",9999,Teilnehmer!S36)</f>
        <v>9999</v>
      </c>
      <c r="K33" s="116">
        <f>IF(D33="",9999,Teilnehmer!T36)</f>
        <v>9999</v>
      </c>
      <c r="L33" s="116">
        <f>IF(D33="",9999,Teilnehmer!U36)</f>
        <v>9999</v>
      </c>
      <c r="M33" s="116" t="str">
        <f>IF(D33="","-",Teilnehmer!X36)</f>
        <v>-</v>
      </c>
      <c r="N33" s="116" t="str">
        <f>IF(D33="","-",Teilnehmer!AK36)</f>
        <v>-</v>
      </c>
      <c r="O33" s="116" t="str">
        <f>IF(D33="","-",COUNTIF($M$3:M33,M33))</f>
        <v>-</v>
      </c>
      <c r="P33" s="116" t="str">
        <f t="shared" si="1"/>
        <v>--</v>
      </c>
      <c r="Q33" s="115" t="str">
        <f t="shared" si="2"/>
        <v/>
      </c>
      <c r="R33" s="152" t="str">
        <f t="shared" si="3"/>
        <v/>
      </c>
      <c r="S33" s="118" t="str">
        <f>IF(D33="","-",CONCATENATE(IF(O33&lt;10,"  ",""),O33,". ",Teilnehmer!Y36))</f>
        <v>-</v>
      </c>
      <c r="T33" s="153" t="str">
        <f>IF(D33="","",IF(O33&gt;1,VLOOKUP(CONCATENATE(M33,(O33-1)),$P$3:Q33,2,FALSE)-Q33,""))</f>
        <v/>
      </c>
    </row>
    <row r="34" spans="1:20" x14ac:dyDescent="0.25">
      <c r="A34" s="114" t="str">
        <f t="shared" si="0"/>
        <v/>
      </c>
      <c r="B34" s="114">
        <v>32</v>
      </c>
      <c r="C34" s="117" t="str">
        <f>IF(Teilnehmer!J37=TRUE,Teilnehmer!B37,"")</f>
        <v/>
      </c>
      <c r="D34" s="116" t="str">
        <f>IF(C34="","",Teilnehmer!C37)</f>
        <v/>
      </c>
      <c r="E34" s="116">
        <v>37</v>
      </c>
      <c r="F34" s="115">
        <f>IF(D34="",0,Teilnehmer!N37)</f>
        <v>0</v>
      </c>
      <c r="G34" s="116">
        <f>IF(D34="",9999,Teilnehmer!P37)</f>
        <v>9999</v>
      </c>
      <c r="H34" s="116">
        <f>IF(D34="",9999,Teilnehmer!Q37)</f>
        <v>9999</v>
      </c>
      <c r="I34" s="116">
        <f>IF(D34="",0,Teilnehmer!R37)</f>
        <v>0</v>
      </c>
      <c r="J34" s="116">
        <f>IF(D34="",9999,Teilnehmer!S37)</f>
        <v>9999</v>
      </c>
      <c r="K34" s="116">
        <f>IF(D34="",9999,Teilnehmer!T37)</f>
        <v>9999</v>
      </c>
      <c r="L34" s="116">
        <f>IF(D34="",9999,Teilnehmer!U37)</f>
        <v>9999</v>
      </c>
      <c r="M34" s="116" t="str">
        <f>IF(D34="","-",Teilnehmer!X37)</f>
        <v>-</v>
      </c>
      <c r="N34" s="116" t="str">
        <f>IF(D34="","-",Teilnehmer!AK37)</f>
        <v>-</v>
      </c>
      <c r="O34" s="116" t="str">
        <f>IF(D34="","-",COUNTIF($M$3:M34,M34))</f>
        <v>-</v>
      </c>
      <c r="P34" s="116" t="str">
        <f t="shared" si="1"/>
        <v>--</v>
      </c>
      <c r="Q34" s="115" t="str">
        <f t="shared" si="2"/>
        <v/>
      </c>
      <c r="R34" s="152" t="str">
        <f t="shared" si="3"/>
        <v/>
      </c>
      <c r="S34" s="118" t="str">
        <f>IF(D34="","-",CONCATENATE(IF(O34&lt;10,"  ",""),O34,". ",Teilnehmer!Y37))</f>
        <v>-</v>
      </c>
      <c r="T34" s="153" t="str">
        <f>IF(D34="","",IF(O34&gt;1,VLOOKUP(CONCATENATE(M34,(O34-1)),$P$3:Q34,2,FALSE)-Q34,""))</f>
        <v/>
      </c>
    </row>
    <row r="35" spans="1:20" x14ac:dyDescent="0.25">
      <c r="A35" s="114" t="str">
        <f t="shared" ref="A35:A66" si="4">IF(D35="","",B35)</f>
        <v/>
      </c>
      <c r="B35" s="114">
        <v>33</v>
      </c>
      <c r="C35" s="117" t="str">
        <f>IF(Teilnehmer!J38=TRUE,Teilnehmer!B38,"")</f>
        <v/>
      </c>
      <c r="D35" s="116" t="str">
        <f>IF(C35="","",Teilnehmer!C38)</f>
        <v/>
      </c>
      <c r="E35" s="116">
        <v>38</v>
      </c>
      <c r="F35" s="115">
        <f>IF(D35="",0,Teilnehmer!N38)</f>
        <v>0</v>
      </c>
      <c r="G35" s="116">
        <f>IF(D35="",9999,Teilnehmer!P38)</f>
        <v>9999</v>
      </c>
      <c r="H35" s="116">
        <f>IF(D35="",9999,Teilnehmer!Q38)</f>
        <v>9999</v>
      </c>
      <c r="I35" s="116">
        <f>IF(D35="",0,Teilnehmer!R38)</f>
        <v>0</v>
      </c>
      <c r="J35" s="116">
        <f>IF(D35="",9999,Teilnehmer!S38)</f>
        <v>9999</v>
      </c>
      <c r="K35" s="116">
        <f>IF(D35="",9999,Teilnehmer!T38)</f>
        <v>9999</v>
      </c>
      <c r="L35" s="116">
        <f>IF(D35="",9999,Teilnehmer!U38)</f>
        <v>9999</v>
      </c>
      <c r="M35" s="116" t="str">
        <f>IF(D35="","-",Teilnehmer!X38)</f>
        <v>-</v>
      </c>
      <c r="N35" s="116" t="str">
        <f>IF(D35="","-",Teilnehmer!AK38)</f>
        <v>-</v>
      </c>
      <c r="O35" s="116" t="str">
        <f>IF(D35="","-",COUNTIF($M$3:M35,M35))</f>
        <v>-</v>
      </c>
      <c r="P35" s="116" t="str">
        <f t="shared" ref="P35:P66" si="5">CONCATENATE(M35,O35)</f>
        <v>--</v>
      </c>
      <c r="Q35" s="115" t="str">
        <f t="shared" ref="Q35:Q66" si="6">IF(D35="","",F35)</f>
        <v/>
      </c>
      <c r="R35" s="152" t="str">
        <f t="shared" ref="R35:R66" si="7">IF(D35="","",(IF(D34="Jugendfeuerwehr","",Q34-Q35)))</f>
        <v/>
      </c>
      <c r="S35" s="118" t="str">
        <f>IF(D35="","-",CONCATENATE(IF(O35&lt;10,"  ",""),O35,". ",Teilnehmer!Y38))</f>
        <v>-</v>
      </c>
      <c r="T35" s="153" t="str">
        <f>IF(D35="","",IF(O35&gt;1,VLOOKUP(CONCATENATE(M35,(O35-1)),$P$3:Q35,2,FALSE)-Q35,""))</f>
        <v/>
      </c>
    </row>
    <row r="36" spans="1:20" x14ac:dyDescent="0.25">
      <c r="A36" s="114" t="str">
        <f t="shared" si="4"/>
        <v/>
      </c>
      <c r="B36" s="114">
        <v>34</v>
      </c>
      <c r="C36" s="117" t="str">
        <f>IF(Teilnehmer!J39=TRUE,Teilnehmer!B39,"")</f>
        <v/>
      </c>
      <c r="D36" s="116" t="str">
        <f>IF(C36="","",Teilnehmer!C39)</f>
        <v/>
      </c>
      <c r="E36" s="116">
        <v>39</v>
      </c>
      <c r="F36" s="115">
        <f>IF(D36="",0,Teilnehmer!N39)</f>
        <v>0</v>
      </c>
      <c r="G36" s="116">
        <f>IF(D36="",9999,Teilnehmer!P39)</f>
        <v>9999</v>
      </c>
      <c r="H36" s="116">
        <f>IF(D36="",9999,Teilnehmer!Q39)</f>
        <v>9999</v>
      </c>
      <c r="I36" s="116">
        <f>IF(D36="",0,Teilnehmer!R39)</f>
        <v>0</v>
      </c>
      <c r="J36" s="116">
        <f>IF(D36="",9999,Teilnehmer!S39)</f>
        <v>9999</v>
      </c>
      <c r="K36" s="116">
        <f>IF(D36="",9999,Teilnehmer!T39)</f>
        <v>9999</v>
      </c>
      <c r="L36" s="116">
        <f>IF(D36="",9999,Teilnehmer!U39)</f>
        <v>9999</v>
      </c>
      <c r="M36" s="116" t="str">
        <f>IF(D36="","-",Teilnehmer!X39)</f>
        <v>-</v>
      </c>
      <c r="N36" s="116" t="str">
        <f>IF(D36="","-",Teilnehmer!AK39)</f>
        <v>-</v>
      </c>
      <c r="O36" s="116" t="str">
        <f>IF(D36="","-",COUNTIF($M$3:M36,M36))</f>
        <v>-</v>
      </c>
      <c r="P36" s="116" t="str">
        <f t="shared" si="5"/>
        <v>--</v>
      </c>
      <c r="Q36" s="115" t="str">
        <f t="shared" si="6"/>
        <v/>
      </c>
      <c r="R36" s="152" t="str">
        <f t="shared" si="7"/>
        <v/>
      </c>
      <c r="S36" s="118" t="str">
        <f>IF(D36="","-",CONCATENATE(IF(O36&lt;10,"  ",""),O36,". ",Teilnehmer!Y39))</f>
        <v>-</v>
      </c>
      <c r="T36" s="153" t="str">
        <f>IF(D36="","",IF(O36&gt;1,VLOOKUP(CONCATENATE(M36,(O36-1)),$P$3:Q36,2,FALSE)-Q36,""))</f>
        <v/>
      </c>
    </row>
    <row r="37" spans="1:20" x14ac:dyDescent="0.25">
      <c r="A37" s="114" t="str">
        <f t="shared" si="4"/>
        <v/>
      </c>
      <c r="B37" s="114">
        <v>35</v>
      </c>
      <c r="C37" s="117" t="str">
        <f>IF(Teilnehmer!J40=TRUE,Teilnehmer!B40,"")</f>
        <v/>
      </c>
      <c r="D37" s="116" t="str">
        <f>IF(C37="","",Teilnehmer!C40)</f>
        <v/>
      </c>
      <c r="E37" s="116">
        <v>40</v>
      </c>
      <c r="F37" s="115">
        <f>IF(D37="",0,Teilnehmer!N40)</f>
        <v>0</v>
      </c>
      <c r="G37" s="116">
        <f>IF(D37="",9999,Teilnehmer!P40)</f>
        <v>9999</v>
      </c>
      <c r="H37" s="116">
        <f>IF(D37="",9999,Teilnehmer!Q40)</f>
        <v>9999</v>
      </c>
      <c r="I37" s="116">
        <f>IF(D37="",0,Teilnehmer!R40)</f>
        <v>0</v>
      </c>
      <c r="J37" s="116">
        <f>IF(D37="",9999,Teilnehmer!S40)</f>
        <v>9999</v>
      </c>
      <c r="K37" s="116">
        <f>IF(D37="",9999,Teilnehmer!T40)</f>
        <v>9999</v>
      </c>
      <c r="L37" s="116">
        <f>IF(D37="",9999,Teilnehmer!U40)</f>
        <v>9999</v>
      </c>
      <c r="M37" s="116" t="str">
        <f>IF(D37="","-",Teilnehmer!X40)</f>
        <v>-</v>
      </c>
      <c r="N37" s="116" t="str">
        <f>IF(D37="","-",Teilnehmer!AK40)</f>
        <v>-</v>
      </c>
      <c r="O37" s="116" t="str">
        <f>IF(D37="","-",COUNTIF($M$3:M37,M37))</f>
        <v>-</v>
      </c>
      <c r="P37" s="116" t="str">
        <f t="shared" si="5"/>
        <v>--</v>
      </c>
      <c r="Q37" s="115" t="str">
        <f t="shared" si="6"/>
        <v/>
      </c>
      <c r="R37" s="152" t="str">
        <f t="shared" si="7"/>
        <v/>
      </c>
      <c r="S37" s="118" t="str">
        <f>IF(D37="","-",CONCATENATE(IF(O37&lt;10,"  ",""),O37,". ",Teilnehmer!Y40))</f>
        <v>-</v>
      </c>
      <c r="T37" s="153" t="str">
        <f>IF(D37="","",IF(O37&gt;1,VLOOKUP(CONCATENATE(M37,(O37-1)),$P$3:Q37,2,FALSE)-Q37,""))</f>
        <v/>
      </c>
    </row>
    <row r="38" spans="1:20" x14ac:dyDescent="0.25">
      <c r="A38" s="114" t="str">
        <f t="shared" si="4"/>
        <v/>
      </c>
      <c r="B38" s="114">
        <v>36</v>
      </c>
      <c r="C38" s="117" t="str">
        <f>IF(Teilnehmer!J41=TRUE,Teilnehmer!B41,"")</f>
        <v/>
      </c>
      <c r="D38" s="116" t="str">
        <f>IF(C38="","",Teilnehmer!C41)</f>
        <v/>
      </c>
      <c r="E38" s="116">
        <v>41</v>
      </c>
      <c r="F38" s="115">
        <f>IF(D38="",0,Teilnehmer!N41)</f>
        <v>0</v>
      </c>
      <c r="G38" s="116">
        <f>IF(D38="",9999,Teilnehmer!P41)</f>
        <v>9999</v>
      </c>
      <c r="H38" s="116">
        <f>IF(D38="",9999,Teilnehmer!Q41)</f>
        <v>9999</v>
      </c>
      <c r="I38" s="116">
        <f>IF(D38="",0,Teilnehmer!R41)</f>
        <v>0</v>
      </c>
      <c r="J38" s="116">
        <f>IF(D38="",9999,Teilnehmer!S41)</f>
        <v>9999</v>
      </c>
      <c r="K38" s="116">
        <f>IF(D38="",9999,Teilnehmer!T41)</f>
        <v>9999</v>
      </c>
      <c r="L38" s="116">
        <f>IF(D38="",9999,Teilnehmer!U41)</f>
        <v>9999</v>
      </c>
      <c r="M38" s="116" t="str">
        <f>IF(D38="","-",Teilnehmer!X41)</f>
        <v>-</v>
      </c>
      <c r="N38" s="116" t="str">
        <f>IF(D38="","-",Teilnehmer!AK41)</f>
        <v>-</v>
      </c>
      <c r="O38" s="116" t="str">
        <f>IF(D38="","-",COUNTIF($M$3:M38,M38))</f>
        <v>-</v>
      </c>
      <c r="P38" s="116" t="str">
        <f t="shared" si="5"/>
        <v>--</v>
      </c>
      <c r="Q38" s="115" t="str">
        <f t="shared" si="6"/>
        <v/>
      </c>
      <c r="R38" s="152" t="str">
        <f t="shared" si="7"/>
        <v/>
      </c>
      <c r="S38" s="118" t="str">
        <f>IF(D38="","-",CONCATENATE(IF(O38&lt;10,"  ",""),O38,". ",Teilnehmer!Y41))</f>
        <v>-</v>
      </c>
      <c r="T38" s="153" t="str">
        <f>IF(D38="","",IF(O38&gt;1,VLOOKUP(CONCATENATE(M38,(O38-1)),$P$3:Q38,2,FALSE)-Q38,""))</f>
        <v/>
      </c>
    </row>
    <row r="39" spans="1:20" x14ac:dyDescent="0.25">
      <c r="A39" s="114" t="str">
        <f t="shared" si="4"/>
        <v/>
      </c>
      <c r="B39" s="114">
        <v>37</v>
      </c>
      <c r="C39" s="117" t="str">
        <f>IF(Teilnehmer!J42=TRUE,Teilnehmer!B42,"")</f>
        <v/>
      </c>
      <c r="D39" s="116" t="str">
        <f>IF(C39="","",Teilnehmer!C42)</f>
        <v/>
      </c>
      <c r="E39" s="116">
        <v>42</v>
      </c>
      <c r="F39" s="115">
        <f>IF(D39="",0,Teilnehmer!N42)</f>
        <v>0</v>
      </c>
      <c r="G39" s="116">
        <f>IF(D39="",9999,Teilnehmer!P42)</f>
        <v>9999</v>
      </c>
      <c r="H39" s="116">
        <f>IF(D39="",9999,Teilnehmer!Q42)</f>
        <v>9999</v>
      </c>
      <c r="I39" s="116">
        <f>IF(D39="",0,Teilnehmer!R42)</f>
        <v>0</v>
      </c>
      <c r="J39" s="116">
        <f>IF(D39="",9999,Teilnehmer!S42)</f>
        <v>9999</v>
      </c>
      <c r="K39" s="116">
        <f>IF(D39="",9999,Teilnehmer!T42)</f>
        <v>9999</v>
      </c>
      <c r="L39" s="116">
        <f>IF(D39="",9999,Teilnehmer!U42)</f>
        <v>9999</v>
      </c>
      <c r="M39" s="116" t="str">
        <f>IF(D39="","-",Teilnehmer!X42)</f>
        <v>-</v>
      </c>
      <c r="N39" s="116" t="str">
        <f>IF(D39="","-",Teilnehmer!AK42)</f>
        <v>-</v>
      </c>
      <c r="O39" s="116" t="str">
        <f>IF(D39="","-",COUNTIF($M$3:M39,M39))</f>
        <v>-</v>
      </c>
      <c r="P39" s="116" t="str">
        <f t="shared" si="5"/>
        <v>--</v>
      </c>
      <c r="Q39" s="115" t="str">
        <f t="shared" si="6"/>
        <v/>
      </c>
      <c r="R39" s="152" t="str">
        <f t="shared" si="7"/>
        <v/>
      </c>
      <c r="S39" s="118" t="str">
        <f>IF(D39="","-",CONCATENATE(IF(O39&lt;10,"  ",""),O39,". ",Teilnehmer!Y42))</f>
        <v>-</v>
      </c>
      <c r="T39" s="153" t="str">
        <f>IF(D39="","",IF(O39&gt;1,VLOOKUP(CONCATENATE(M39,(O39-1)),$P$3:Q39,2,FALSE)-Q39,""))</f>
        <v/>
      </c>
    </row>
    <row r="40" spans="1:20" x14ac:dyDescent="0.25">
      <c r="A40" s="114" t="str">
        <f t="shared" si="4"/>
        <v/>
      </c>
      <c r="B40" s="114">
        <v>38</v>
      </c>
      <c r="C40" s="117" t="str">
        <f>IF(Teilnehmer!J43=TRUE,Teilnehmer!B43,"")</f>
        <v/>
      </c>
      <c r="D40" s="116" t="str">
        <f>IF(C40="","",Teilnehmer!C43)</f>
        <v/>
      </c>
      <c r="E40" s="116">
        <v>43</v>
      </c>
      <c r="F40" s="115">
        <f>IF(D40="",0,Teilnehmer!N43)</f>
        <v>0</v>
      </c>
      <c r="G40" s="116">
        <f>IF(D40="",9999,Teilnehmer!P43)</f>
        <v>9999</v>
      </c>
      <c r="H40" s="116">
        <f>IF(D40="",9999,Teilnehmer!Q43)</f>
        <v>9999</v>
      </c>
      <c r="I40" s="116">
        <f>IF(D40="",0,Teilnehmer!R43)</f>
        <v>0</v>
      </c>
      <c r="J40" s="116">
        <f>IF(D40="",9999,Teilnehmer!S43)</f>
        <v>9999</v>
      </c>
      <c r="K40" s="116">
        <f>IF(D40="",9999,Teilnehmer!T43)</f>
        <v>9999</v>
      </c>
      <c r="L40" s="116">
        <f>IF(D40="",9999,Teilnehmer!U43)</f>
        <v>9999</v>
      </c>
      <c r="M40" s="116" t="str">
        <f>IF(D40="","-",Teilnehmer!X43)</f>
        <v>-</v>
      </c>
      <c r="N40" s="116" t="str">
        <f>IF(D40="","-",Teilnehmer!AK43)</f>
        <v>-</v>
      </c>
      <c r="O40" s="116" t="str">
        <f>IF(D40="","-",COUNTIF($M$3:M40,M40))</f>
        <v>-</v>
      </c>
      <c r="P40" s="116" t="str">
        <f t="shared" si="5"/>
        <v>--</v>
      </c>
      <c r="Q40" s="115" t="str">
        <f t="shared" si="6"/>
        <v/>
      </c>
      <c r="R40" s="152" t="str">
        <f t="shared" si="7"/>
        <v/>
      </c>
      <c r="S40" s="118" t="str">
        <f>IF(D40="","-",CONCATENATE(IF(O40&lt;10,"  ",""),O40,". ",Teilnehmer!Y43))</f>
        <v>-</v>
      </c>
      <c r="T40" s="153" t="str">
        <f>IF(D40="","",IF(O40&gt;1,VLOOKUP(CONCATENATE(M40,(O40-1)),$P$3:Q40,2,FALSE)-Q40,""))</f>
        <v/>
      </c>
    </row>
    <row r="41" spans="1:20" x14ac:dyDescent="0.25">
      <c r="A41" s="114" t="str">
        <f t="shared" si="4"/>
        <v/>
      </c>
      <c r="B41" s="114">
        <v>39</v>
      </c>
      <c r="C41" s="117" t="str">
        <f>IF(Teilnehmer!J44=TRUE,Teilnehmer!B44,"")</f>
        <v/>
      </c>
      <c r="D41" s="116" t="str">
        <f>IF(C41="","",Teilnehmer!C44)</f>
        <v/>
      </c>
      <c r="E41" s="116">
        <v>44</v>
      </c>
      <c r="F41" s="115">
        <f>IF(D41="",0,Teilnehmer!N44)</f>
        <v>0</v>
      </c>
      <c r="G41" s="116">
        <f>IF(D41="",9999,Teilnehmer!P44)</f>
        <v>9999</v>
      </c>
      <c r="H41" s="116">
        <f>IF(D41="",9999,Teilnehmer!Q44)</f>
        <v>9999</v>
      </c>
      <c r="I41" s="116">
        <f>IF(D41="",0,Teilnehmer!R44)</f>
        <v>0</v>
      </c>
      <c r="J41" s="116">
        <f>IF(D41="",9999,Teilnehmer!S44)</f>
        <v>9999</v>
      </c>
      <c r="K41" s="116">
        <f>IF(D41="",9999,Teilnehmer!T44)</f>
        <v>9999</v>
      </c>
      <c r="L41" s="116">
        <f>IF(D41="",9999,Teilnehmer!U44)</f>
        <v>9999</v>
      </c>
      <c r="M41" s="116" t="str">
        <f>IF(D41="","-",Teilnehmer!X44)</f>
        <v>-</v>
      </c>
      <c r="N41" s="116" t="str">
        <f>IF(D41="","-",Teilnehmer!AK44)</f>
        <v>-</v>
      </c>
      <c r="O41" s="116" t="str">
        <f>IF(D41="","-",COUNTIF($M$3:M41,M41))</f>
        <v>-</v>
      </c>
      <c r="P41" s="116" t="str">
        <f t="shared" si="5"/>
        <v>--</v>
      </c>
      <c r="Q41" s="115" t="str">
        <f t="shared" si="6"/>
        <v/>
      </c>
      <c r="R41" s="152" t="str">
        <f t="shared" si="7"/>
        <v/>
      </c>
      <c r="S41" s="118" t="str">
        <f>IF(D41="","-",CONCATENATE(IF(O41&lt;10,"  ",""),O41,". ",Teilnehmer!Y44))</f>
        <v>-</v>
      </c>
      <c r="T41" s="153" t="str">
        <f>IF(D41="","",IF(O41&gt;1,VLOOKUP(CONCATENATE(M41,(O41-1)),$P$3:Q41,2,FALSE)-Q41,""))</f>
        <v/>
      </c>
    </row>
    <row r="42" spans="1:20" x14ac:dyDescent="0.25">
      <c r="A42" s="114" t="str">
        <f t="shared" si="4"/>
        <v/>
      </c>
      <c r="B42" s="114">
        <v>40</v>
      </c>
      <c r="C42" s="117" t="str">
        <f>IF(Teilnehmer!J45=TRUE,Teilnehmer!B45,"")</f>
        <v/>
      </c>
      <c r="D42" s="116" t="str">
        <f>IF(C42="","",Teilnehmer!C45)</f>
        <v/>
      </c>
      <c r="E42" s="116">
        <v>45</v>
      </c>
      <c r="F42" s="115">
        <f>IF(D42="",0,Teilnehmer!N45)</f>
        <v>0</v>
      </c>
      <c r="G42" s="116">
        <f>IF(D42="",9999,Teilnehmer!P45)</f>
        <v>9999</v>
      </c>
      <c r="H42" s="116">
        <f>IF(D42="",9999,Teilnehmer!Q45)</f>
        <v>9999</v>
      </c>
      <c r="I42" s="116">
        <f>IF(D42="",0,Teilnehmer!R45)</f>
        <v>0</v>
      </c>
      <c r="J42" s="116">
        <f>IF(D42="",9999,Teilnehmer!S45)</f>
        <v>9999</v>
      </c>
      <c r="K42" s="116">
        <f>IF(D42="",9999,Teilnehmer!T45)</f>
        <v>9999</v>
      </c>
      <c r="L42" s="116">
        <f>IF(D42="",9999,Teilnehmer!U45)</f>
        <v>9999</v>
      </c>
      <c r="M42" s="116" t="str">
        <f>IF(D42="","-",Teilnehmer!X45)</f>
        <v>-</v>
      </c>
      <c r="N42" s="116" t="str">
        <f>IF(D42="","-",Teilnehmer!AK45)</f>
        <v>-</v>
      </c>
      <c r="O42" s="116" t="str">
        <f>IF(D42="","-",COUNTIF($M$3:M42,M42))</f>
        <v>-</v>
      </c>
      <c r="P42" s="116" t="str">
        <f t="shared" si="5"/>
        <v>--</v>
      </c>
      <c r="Q42" s="115" t="str">
        <f t="shared" si="6"/>
        <v/>
      </c>
      <c r="R42" s="152" t="str">
        <f t="shared" si="7"/>
        <v/>
      </c>
      <c r="S42" s="118" t="str">
        <f>IF(D42="","-",CONCATENATE(IF(O42&lt;10,"  ",""),O42,". ",Teilnehmer!Y45))</f>
        <v>-</v>
      </c>
      <c r="T42" s="153" t="str">
        <f>IF(D42="","",IF(O42&gt;1,VLOOKUP(CONCATENATE(M42,(O42-1)),$P$3:Q42,2,FALSE)-Q42,""))</f>
        <v/>
      </c>
    </row>
    <row r="43" spans="1:20" x14ac:dyDescent="0.25">
      <c r="A43" s="114" t="str">
        <f t="shared" si="4"/>
        <v/>
      </c>
      <c r="B43" s="114">
        <v>41</v>
      </c>
      <c r="C43" s="117" t="str">
        <f>IF(Teilnehmer!J46=TRUE,Teilnehmer!B46,"")</f>
        <v/>
      </c>
      <c r="D43" s="116" t="str">
        <f>IF(C43="","",Teilnehmer!C46)</f>
        <v/>
      </c>
      <c r="E43" s="116">
        <v>46</v>
      </c>
      <c r="F43" s="115">
        <f>IF(D43="",0,Teilnehmer!N46)</f>
        <v>0</v>
      </c>
      <c r="G43" s="116">
        <f>IF(D43="",9999,Teilnehmer!P46)</f>
        <v>9999</v>
      </c>
      <c r="H43" s="116">
        <f>IF(D43="",9999,Teilnehmer!Q46)</f>
        <v>9999</v>
      </c>
      <c r="I43" s="116">
        <f>IF(D43="",0,Teilnehmer!R46)</f>
        <v>0</v>
      </c>
      <c r="J43" s="116">
        <f>IF(D43="",9999,Teilnehmer!S46)</f>
        <v>9999</v>
      </c>
      <c r="K43" s="116">
        <f>IF(D43="",9999,Teilnehmer!T46)</f>
        <v>9999</v>
      </c>
      <c r="L43" s="116">
        <f>IF(D43="",9999,Teilnehmer!U46)</f>
        <v>9999</v>
      </c>
      <c r="M43" s="116" t="str">
        <f>IF(D43="","-",Teilnehmer!X46)</f>
        <v>-</v>
      </c>
      <c r="N43" s="116" t="str">
        <f>IF(D43="","-",Teilnehmer!AK46)</f>
        <v>-</v>
      </c>
      <c r="O43" s="116" t="str">
        <f>IF(D43="","-",COUNTIF($M$3:M43,M43))</f>
        <v>-</v>
      </c>
      <c r="P43" s="116" t="str">
        <f t="shared" si="5"/>
        <v>--</v>
      </c>
      <c r="Q43" s="115" t="str">
        <f t="shared" si="6"/>
        <v/>
      </c>
      <c r="R43" s="152" t="str">
        <f t="shared" si="7"/>
        <v/>
      </c>
      <c r="S43" s="118" t="str">
        <f>IF(D43="","-",CONCATENATE(IF(O43&lt;10,"  ",""),O43,". ",Teilnehmer!Y46))</f>
        <v>-</v>
      </c>
      <c r="T43" s="153" t="str">
        <f>IF(D43="","",IF(O43&gt;1,VLOOKUP(CONCATENATE(M43,(O43-1)),$P$3:Q43,2,FALSE)-Q43,""))</f>
        <v/>
      </c>
    </row>
    <row r="44" spans="1:20" x14ac:dyDescent="0.25">
      <c r="A44" s="114" t="str">
        <f t="shared" si="4"/>
        <v/>
      </c>
      <c r="B44" s="114">
        <v>42</v>
      </c>
      <c r="C44" s="117" t="str">
        <f>IF(Teilnehmer!J47=TRUE,Teilnehmer!B47,"")</f>
        <v/>
      </c>
      <c r="D44" s="116" t="str">
        <f>IF(C44="","",Teilnehmer!C47)</f>
        <v/>
      </c>
      <c r="E44" s="116">
        <v>47</v>
      </c>
      <c r="F44" s="115">
        <f>IF(D44="",0,Teilnehmer!N47)</f>
        <v>0</v>
      </c>
      <c r="G44" s="116">
        <f>IF(D44="",9999,Teilnehmer!P47)</f>
        <v>9999</v>
      </c>
      <c r="H44" s="116">
        <f>IF(D44="",9999,Teilnehmer!Q47)</f>
        <v>9999</v>
      </c>
      <c r="I44" s="116">
        <f>IF(D44="",0,Teilnehmer!R47)</f>
        <v>0</v>
      </c>
      <c r="J44" s="116">
        <f>IF(D44="",9999,Teilnehmer!S47)</f>
        <v>9999</v>
      </c>
      <c r="K44" s="116">
        <f>IF(D44="",9999,Teilnehmer!T47)</f>
        <v>9999</v>
      </c>
      <c r="L44" s="116">
        <f>IF(D44="",9999,Teilnehmer!U47)</f>
        <v>9999</v>
      </c>
      <c r="M44" s="116" t="str">
        <f>IF(D44="","-",Teilnehmer!X47)</f>
        <v>-</v>
      </c>
      <c r="N44" s="116" t="str">
        <f>IF(D44="","-",Teilnehmer!AK47)</f>
        <v>-</v>
      </c>
      <c r="O44" s="116" t="str">
        <f>IF(D44="","-",COUNTIF($M$3:M44,M44))</f>
        <v>-</v>
      </c>
      <c r="P44" s="116" t="str">
        <f t="shared" si="5"/>
        <v>--</v>
      </c>
      <c r="Q44" s="115" t="str">
        <f t="shared" si="6"/>
        <v/>
      </c>
      <c r="R44" s="152" t="str">
        <f t="shared" si="7"/>
        <v/>
      </c>
      <c r="S44" s="118" t="str">
        <f>IF(D44="","-",CONCATENATE(IF(O44&lt;10,"  ",""),O44,". ",Teilnehmer!Y47))</f>
        <v>-</v>
      </c>
      <c r="T44" s="153" t="str">
        <f>IF(D44="","",IF(O44&gt;1,VLOOKUP(CONCATENATE(M44,(O44-1)),$P$3:Q44,2,FALSE)-Q44,""))</f>
        <v/>
      </c>
    </row>
    <row r="45" spans="1:20" x14ac:dyDescent="0.25">
      <c r="A45" s="114" t="str">
        <f t="shared" si="4"/>
        <v/>
      </c>
      <c r="B45" s="114">
        <v>43</v>
      </c>
      <c r="C45" s="117" t="str">
        <f>IF(Teilnehmer!J48=TRUE,Teilnehmer!B48,"")</f>
        <v/>
      </c>
      <c r="D45" s="116" t="str">
        <f>IF(C45="","",Teilnehmer!C48)</f>
        <v/>
      </c>
      <c r="E45" s="116">
        <v>48</v>
      </c>
      <c r="F45" s="115">
        <f>IF(D45="",0,Teilnehmer!N48)</f>
        <v>0</v>
      </c>
      <c r="G45" s="116">
        <f>IF(D45="",9999,Teilnehmer!P48)</f>
        <v>9999</v>
      </c>
      <c r="H45" s="116">
        <f>IF(D45="",9999,Teilnehmer!Q48)</f>
        <v>9999</v>
      </c>
      <c r="I45" s="116">
        <f>IF(D45="",0,Teilnehmer!R48)</f>
        <v>0</v>
      </c>
      <c r="J45" s="116">
        <f>IF(D45="",9999,Teilnehmer!S48)</f>
        <v>9999</v>
      </c>
      <c r="K45" s="116">
        <f>IF(D45="",9999,Teilnehmer!T48)</f>
        <v>9999</v>
      </c>
      <c r="L45" s="116">
        <f>IF(D45="",9999,Teilnehmer!U48)</f>
        <v>9999</v>
      </c>
      <c r="M45" s="116" t="str">
        <f>IF(D45="","-",Teilnehmer!X48)</f>
        <v>-</v>
      </c>
      <c r="N45" s="116" t="str">
        <f>IF(D45="","-",Teilnehmer!AK48)</f>
        <v>-</v>
      </c>
      <c r="O45" s="116" t="str">
        <f>IF(D45="","-",COUNTIF($M$3:M45,M45))</f>
        <v>-</v>
      </c>
      <c r="P45" s="116" t="str">
        <f t="shared" si="5"/>
        <v>--</v>
      </c>
      <c r="Q45" s="115" t="str">
        <f t="shared" si="6"/>
        <v/>
      </c>
      <c r="R45" s="152" t="str">
        <f t="shared" si="7"/>
        <v/>
      </c>
      <c r="S45" s="118" t="str">
        <f>IF(D45="","-",CONCATENATE(IF(O45&lt;10,"  ",""),O45,". ",Teilnehmer!Y48))</f>
        <v>-</v>
      </c>
      <c r="T45" s="153" t="str">
        <f>IF(D45="","",IF(O45&gt;1,VLOOKUP(CONCATENATE(M45,(O45-1)),$P$3:Q45,2,FALSE)-Q45,""))</f>
        <v/>
      </c>
    </row>
    <row r="46" spans="1:20" x14ac:dyDescent="0.25">
      <c r="A46" s="114" t="str">
        <f t="shared" si="4"/>
        <v/>
      </c>
      <c r="B46" s="114">
        <v>44</v>
      </c>
      <c r="C46" s="117" t="str">
        <f>IF(Teilnehmer!J49=TRUE,Teilnehmer!B49,"")</f>
        <v/>
      </c>
      <c r="D46" s="116" t="str">
        <f>IF(C46="","",Teilnehmer!C49)</f>
        <v/>
      </c>
      <c r="E46" s="116">
        <v>49</v>
      </c>
      <c r="F46" s="115">
        <f>IF(D46="",0,Teilnehmer!N49)</f>
        <v>0</v>
      </c>
      <c r="G46" s="116">
        <f>IF(D46="",9999,Teilnehmer!P49)</f>
        <v>9999</v>
      </c>
      <c r="H46" s="116">
        <f>IF(D46="",9999,Teilnehmer!Q49)</f>
        <v>9999</v>
      </c>
      <c r="I46" s="116">
        <f>IF(D46="",0,Teilnehmer!R49)</f>
        <v>0</v>
      </c>
      <c r="J46" s="116">
        <f>IF(D46="",9999,Teilnehmer!S49)</f>
        <v>9999</v>
      </c>
      <c r="K46" s="116">
        <f>IF(D46="",9999,Teilnehmer!T49)</f>
        <v>9999</v>
      </c>
      <c r="L46" s="116">
        <f>IF(D46="",9999,Teilnehmer!U49)</f>
        <v>9999</v>
      </c>
      <c r="M46" s="116" t="str">
        <f>IF(D46="","-",Teilnehmer!X49)</f>
        <v>-</v>
      </c>
      <c r="N46" s="116" t="str">
        <f>IF(D46="","-",Teilnehmer!AK49)</f>
        <v>-</v>
      </c>
      <c r="O46" s="116" t="str">
        <f>IF(D46="","-",COUNTIF($M$3:M46,M46))</f>
        <v>-</v>
      </c>
      <c r="P46" s="116" t="str">
        <f t="shared" si="5"/>
        <v>--</v>
      </c>
      <c r="Q46" s="115" t="str">
        <f t="shared" si="6"/>
        <v/>
      </c>
      <c r="R46" s="152" t="str">
        <f t="shared" si="7"/>
        <v/>
      </c>
      <c r="S46" s="118" t="str">
        <f>IF(D46="","-",CONCATENATE(IF(O46&lt;10,"  ",""),O46,". ",Teilnehmer!Y49))</f>
        <v>-</v>
      </c>
      <c r="T46" s="153" t="str">
        <f>IF(D46="","",IF(O46&gt;1,VLOOKUP(CONCATENATE(M46,(O46-1)),$P$3:Q46,2,FALSE)-Q46,""))</f>
        <v/>
      </c>
    </row>
    <row r="47" spans="1:20" x14ac:dyDescent="0.25">
      <c r="A47" s="114" t="str">
        <f t="shared" si="4"/>
        <v/>
      </c>
      <c r="B47" s="114">
        <v>45</v>
      </c>
      <c r="C47" s="117" t="str">
        <f>IF(Teilnehmer!J50=TRUE,Teilnehmer!B50,"")</f>
        <v/>
      </c>
      <c r="D47" s="116" t="str">
        <f>IF(C47="","",Teilnehmer!C50)</f>
        <v/>
      </c>
      <c r="E47" s="116">
        <v>50</v>
      </c>
      <c r="F47" s="115">
        <f>IF(D47="",0,Teilnehmer!N50)</f>
        <v>0</v>
      </c>
      <c r="G47" s="116">
        <f>IF(D47="",9999,Teilnehmer!P50)</f>
        <v>9999</v>
      </c>
      <c r="H47" s="116">
        <f>IF(D47="",9999,Teilnehmer!Q50)</f>
        <v>9999</v>
      </c>
      <c r="I47" s="116">
        <f>IF(D47="",0,Teilnehmer!R50)</f>
        <v>0</v>
      </c>
      <c r="J47" s="116">
        <f>IF(D47="",9999,Teilnehmer!S50)</f>
        <v>9999</v>
      </c>
      <c r="K47" s="116">
        <f>IF(D47="",9999,Teilnehmer!T50)</f>
        <v>9999</v>
      </c>
      <c r="L47" s="116">
        <f>IF(D47="",9999,Teilnehmer!U50)</f>
        <v>9999</v>
      </c>
      <c r="M47" s="116" t="str">
        <f>IF(D47="","-",Teilnehmer!X50)</f>
        <v>-</v>
      </c>
      <c r="N47" s="116" t="str">
        <f>IF(D47="","-",Teilnehmer!AK50)</f>
        <v>-</v>
      </c>
      <c r="O47" s="116" t="str">
        <f>IF(D47="","-",COUNTIF($M$3:M47,M47))</f>
        <v>-</v>
      </c>
      <c r="P47" s="116" t="str">
        <f t="shared" si="5"/>
        <v>--</v>
      </c>
      <c r="Q47" s="115" t="str">
        <f t="shared" si="6"/>
        <v/>
      </c>
      <c r="R47" s="152" t="str">
        <f t="shared" si="7"/>
        <v/>
      </c>
      <c r="S47" s="118" t="str">
        <f>IF(D47="","-",CONCATENATE(IF(O47&lt;10,"  ",""),O47,". ",Teilnehmer!Y50))</f>
        <v>-</v>
      </c>
      <c r="T47" s="153" t="str">
        <f>IF(D47="","",IF(O47&gt;1,VLOOKUP(CONCATENATE(M47,(O47-1)),$P$3:Q47,2,FALSE)-Q47,""))</f>
        <v/>
      </c>
    </row>
    <row r="48" spans="1:20" x14ac:dyDescent="0.25">
      <c r="A48" s="114" t="str">
        <f t="shared" si="4"/>
        <v/>
      </c>
      <c r="B48" s="114">
        <v>46</v>
      </c>
      <c r="C48" s="117" t="str">
        <f>IF(Teilnehmer!J51=TRUE,Teilnehmer!B51,"")</f>
        <v/>
      </c>
      <c r="D48" s="116" t="str">
        <f>IF(C48="","",Teilnehmer!C51)</f>
        <v/>
      </c>
      <c r="E48" s="116">
        <v>51</v>
      </c>
      <c r="F48" s="115">
        <f>IF(D48="",0,Teilnehmer!N51)</f>
        <v>0</v>
      </c>
      <c r="G48" s="116">
        <f>IF(D48="",9999,Teilnehmer!P51)</f>
        <v>9999</v>
      </c>
      <c r="H48" s="116">
        <f>IF(D48="",9999,Teilnehmer!Q51)</f>
        <v>9999</v>
      </c>
      <c r="I48" s="116">
        <f>IF(D48="",0,Teilnehmer!R51)</f>
        <v>0</v>
      </c>
      <c r="J48" s="116">
        <f>IF(D48="",9999,Teilnehmer!S51)</f>
        <v>9999</v>
      </c>
      <c r="K48" s="116">
        <f>IF(D48="",9999,Teilnehmer!T51)</f>
        <v>9999</v>
      </c>
      <c r="L48" s="116">
        <f>IF(D48="",9999,Teilnehmer!U51)</f>
        <v>9999</v>
      </c>
      <c r="M48" s="116" t="str">
        <f>IF(D48="","-",Teilnehmer!X51)</f>
        <v>-</v>
      </c>
      <c r="N48" s="116" t="str">
        <f>IF(D48="","-",Teilnehmer!AK51)</f>
        <v>-</v>
      </c>
      <c r="O48" s="116" t="str">
        <f>IF(D48="","-",COUNTIF($M$3:M48,M48))</f>
        <v>-</v>
      </c>
      <c r="P48" s="116" t="str">
        <f t="shared" si="5"/>
        <v>--</v>
      </c>
      <c r="Q48" s="115" t="str">
        <f t="shared" si="6"/>
        <v/>
      </c>
      <c r="R48" s="152" t="str">
        <f t="shared" si="7"/>
        <v/>
      </c>
      <c r="S48" s="118" t="str">
        <f>IF(D48="","-",CONCATENATE(IF(O48&lt;10,"  ",""),O48,". ",Teilnehmer!Y51))</f>
        <v>-</v>
      </c>
      <c r="T48" s="153" t="str">
        <f>IF(D48="","",IF(O48&gt;1,VLOOKUP(CONCATENATE(M48,(O48-1)),$P$3:Q48,2,FALSE)-Q48,""))</f>
        <v/>
      </c>
    </row>
    <row r="49" spans="1:20" x14ac:dyDescent="0.25">
      <c r="A49" s="114" t="str">
        <f t="shared" si="4"/>
        <v/>
      </c>
      <c r="B49" s="114">
        <v>47</v>
      </c>
      <c r="C49" s="117" t="str">
        <f>IF(Teilnehmer!J52=TRUE,Teilnehmer!B52,"")</f>
        <v/>
      </c>
      <c r="D49" s="116" t="str">
        <f>IF(C49="","",Teilnehmer!C52)</f>
        <v/>
      </c>
      <c r="E49" s="116">
        <v>52</v>
      </c>
      <c r="F49" s="115">
        <f>IF(D49="",0,Teilnehmer!N52)</f>
        <v>0</v>
      </c>
      <c r="G49" s="116">
        <f>IF(D49="",9999,Teilnehmer!P52)</f>
        <v>9999</v>
      </c>
      <c r="H49" s="116">
        <f>IF(D49="",9999,Teilnehmer!Q52)</f>
        <v>9999</v>
      </c>
      <c r="I49" s="116">
        <f>IF(D49="",0,Teilnehmer!R52)</f>
        <v>0</v>
      </c>
      <c r="J49" s="116">
        <f>IF(D49="",9999,Teilnehmer!S52)</f>
        <v>9999</v>
      </c>
      <c r="K49" s="116">
        <f>IF(D49="",9999,Teilnehmer!T52)</f>
        <v>9999</v>
      </c>
      <c r="L49" s="116">
        <f>IF(D49="",9999,Teilnehmer!U52)</f>
        <v>9999</v>
      </c>
      <c r="M49" s="116" t="str">
        <f>IF(D49="","-",Teilnehmer!X52)</f>
        <v>-</v>
      </c>
      <c r="N49" s="116" t="str">
        <f>IF(D49="","-",Teilnehmer!AK52)</f>
        <v>-</v>
      </c>
      <c r="O49" s="116" t="str">
        <f>IF(D49="","-",COUNTIF($M$3:M49,M49))</f>
        <v>-</v>
      </c>
      <c r="P49" s="116" t="str">
        <f t="shared" si="5"/>
        <v>--</v>
      </c>
      <c r="Q49" s="115" t="str">
        <f t="shared" si="6"/>
        <v/>
      </c>
      <c r="R49" s="152" t="str">
        <f t="shared" si="7"/>
        <v/>
      </c>
      <c r="S49" s="118" t="str">
        <f>IF(D49="","-",CONCATENATE(IF(O49&lt;10,"  ",""),O49,". ",Teilnehmer!Y52))</f>
        <v>-</v>
      </c>
      <c r="T49" s="153" t="str">
        <f>IF(D49="","",IF(O49&gt;1,VLOOKUP(CONCATENATE(M49,(O49-1)),$P$3:Q49,2,FALSE)-Q49,""))</f>
        <v/>
      </c>
    </row>
    <row r="50" spans="1:20" x14ac:dyDescent="0.25">
      <c r="A50" s="114" t="str">
        <f t="shared" si="4"/>
        <v/>
      </c>
      <c r="B50" s="114">
        <v>48</v>
      </c>
      <c r="C50" s="117" t="str">
        <f>IF(Teilnehmer!J53=TRUE,Teilnehmer!B53,"")</f>
        <v/>
      </c>
      <c r="D50" s="116" t="str">
        <f>IF(C50="","",Teilnehmer!C53)</f>
        <v/>
      </c>
      <c r="E50" s="116">
        <v>53</v>
      </c>
      <c r="F50" s="115">
        <f>IF(D50="",0,Teilnehmer!N53)</f>
        <v>0</v>
      </c>
      <c r="G50" s="116">
        <f>IF(D50="",9999,Teilnehmer!P53)</f>
        <v>9999</v>
      </c>
      <c r="H50" s="116">
        <f>IF(D50="",9999,Teilnehmer!Q53)</f>
        <v>9999</v>
      </c>
      <c r="I50" s="116">
        <f>IF(D50="",0,Teilnehmer!R53)</f>
        <v>0</v>
      </c>
      <c r="J50" s="116">
        <f>IF(D50="",9999,Teilnehmer!S53)</f>
        <v>9999</v>
      </c>
      <c r="K50" s="116">
        <f>IF(D50="",9999,Teilnehmer!T53)</f>
        <v>9999</v>
      </c>
      <c r="L50" s="116">
        <f>IF(D50="",9999,Teilnehmer!U53)</f>
        <v>9999</v>
      </c>
      <c r="M50" s="116" t="str">
        <f>IF(D50="","-",Teilnehmer!X53)</f>
        <v>-</v>
      </c>
      <c r="N50" s="116" t="str">
        <f>IF(D50="","-",Teilnehmer!AK53)</f>
        <v>-</v>
      </c>
      <c r="O50" s="116" t="str">
        <f>IF(D50="","-",COUNTIF($M$3:M50,M50))</f>
        <v>-</v>
      </c>
      <c r="P50" s="116" t="str">
        <f t="shared" si="5"/>
        <v>--</v>
      </c>
      <c r="Q50" s="115" t="str">
        <f t="shared" si="6"/>
        <v/>
      </c>
      <c r="R50" s="152" t="str">
        <f t="shared" si="7"/>
        <v/>
      </c>
      <c r="S50" s="118" t="str">
        <f>IF(D50="","-",CONCATENATE(IF(O50&lt;10,"  ",""),O50,". ",Teilnehmer!Y53))</f>
        <v>-</v>
      </c>
      <c r="T50" s="153" t="str">
        <f>IF(D50="","",IF(O50&gt;1,VLOOKUP(CONCATENATE(M50,(O50-1)),$P$3:Q50,2,FALSE)-Q50,""))</f>
        <v/>
      </c>
    </row>
    <row r="51" spans="1:20" x14ac:dyDescent="0.25">
      <c r="A51" s="114" t="str">
        <f t="shared" si="4"/>
        <v/>
      </c>
      <c r="B51" s="114">
        <v>49</v>
      </c>
      <c r="C51" s="117" t="str">
        <f>IF(Teilnehmer!J54=TRUE,Teilnehmer!B54,"")</f>
        <v/>
      </c>
      <c r="D51" s="116" t="str">
        <f>IF(C51="","",Teilnehmer!C54)</f>
        <v/>
      </c>
      <c r="E51" s="116">
        <v>54</v>
      </c>
      <c r="F51" s="115">
        <f>IF(D51="",0,Teilnehmer!N54)</f>
        <v>0</v>
      </c>
      <c r="G51" s="116">
        <f>IF(D51="",9999,Teilnehmer!P54)</f>
        <v>9999</v>
      </c>
      <c r="H51" s="116">
        <f>IF(D51="",9999,Teilnehmer!Q54)</f>
        <v>9999</v>
      </c>
      <c r="I51" s="116">
        <f>IF(D51="",0,Teilnehmer!R54)</f>
        <v>0</v>
      </c>
      <c r="J51" s="116">
        <f>IF(D51="",9999,Teilnehmer!S54)</f>
        <v>9999</v>
      </c>
      <c r="K51" s="116">
        <f>IF(D51="",9999,Teilnehmer!T54)</f>
        <v>9999</v>
      </c>
      <c r="L51" s="116">
        <f>IF(D51="",9999,Teilnehmer!U54)</f>
        <v>9999</v>
      </c>
      <c r="M51" s="116" t="str">
        <f>IF(D51="","-",Teilnehmer!X54)</f>
        <v>-</v>
      </c>
      <c r="N51" s="116" t="str">
        <f>IF(D51="","-",Teilnehmer!AK54)</f>
        <v>-</v>
      </c>
      <c r="O51" s="116" t="str">
        <f>IF(D51="","-",COUNTIF($M$3:M51,M51))</f>
        <v>-</v>
      </c>
      <c r="P51" s="116" t="str">
        <f t="shared" si="5"/>
        <v>--</v>
      </c>
      <c r="Q51" s="115" t="str">
        <f t="shared" si="6"/>
        <v/>
      </c>
      <c r="R51" s="152" t="str">
        <f t="shared" si="7"/>
        <v/>
      </c>
      <c r="S51" s="118" t="str">
        <f>IF(D51="","-",CONCATENATE(IF(O51&lt;10,"  ",""),O51,". ",Teilnehmer!Y54))</f>
        <v>-</v>
      </c>
      <c r="T51" s="153" t="str">
        <f>IF(D51="","",IF(O51&gt;1,VLOOKUP(CONCATENATE(M51,(O51-1)),$P$3:Q51,2,FALSE)-Q51,""))</f>
        <v/>
      </c>
    </row>
    <row r="52" spans="1:20" x14ac:dyDescent="0.25">
      <c r="A52" s="114" t="str">
        <f t="shared" si="4"/>
        <v/>
      </c>
      <c r="B52" s="114">
        <v>50</v>
      </c>
      <c r="C52" s="117" t="str">
        <f>IF(Teilnehmer!J55=TRUE,Teilnehmer!B55,"")</f>
        <v/>
      </c>
      <c r="D52" s="116" t="str">
        <f>IF(C52="","",Teilnehmer!C55)</f>
        <v/>
      </c>
      <c r="E52" s="116">
        <v>55</v>
      </c>
      <c r="F52" s="115">
        <f>IF(D52="",0,Teilnehmer!N55)</f>
        <v>0</v>
      </c>
      <c r="G52" s="116">
        <f>IF(D52="",9999,Teilnehmer!P55)</f>
        <v>9999</v>
      </c>
      <c r="H52" s="116">
        <f>IF(D52="",9999,Teilnehmer!Q55)</f>
        <v>9999</v>
      </c>
      <c r="I52" s="116">
        <f>IF(D52="",0,Teilnehmer!R55)</f>
        <v>0</v>
      </c>
      <c r="J52" s="116">
        <f>IF(D52="",9999,Teilnehmer!S55)</f>
        <v>9999</v>
      </c>
      <c r="K52" s="116">
        <f>IF(D52="",9999,Teilnehmer!T55)</f>
        <v>9999</v>
      </c>
      <c r="L52" s="116">
        <f>IF(D52="",9999,Teilnehmer!U55)</f>
        <v>9999</v>
      </c>
      <c r="M52" s="116" t="str">
        <f>IF(D52="","-",Teilnehmer!X55)</f>
        <v>-</v>
      </c>
      <c r="N52" s="116" t="str">
        <f>IF(D52="","-",Teilnehmer!AK55)</f>
        <v>-</v>
      </c>
      <c r="O52" s="116" t="str">
        <f>IF(D52="","-",COUNTIF($M$3:M52,M52))</f>
        <v>-</v>
      </c>
      <c r="P52" s="116" t="str">
        <f t="shared" si="5"/>
        <v>--</v>
      </c>
      <c r="Q52" s="115" t="str">
        <f t="shared" si="6"/>
        <v/>
      </c>
      <c r="R52" s="152" t="str">
        <f t="shared" si="7"/>
        <v/>
      </c>
      <c r="S52" s="118" t="str">
        <f>IF(D52="","-",CONCATENATE(IF(O52&lt;10,"  ",""),O52,". ",Teilnehmer!Y55))</f>
        <v>-</v>
      </c>
      <c r="T52" s="153" t="str">
        <f>IF(D52="","",IF(O52&gt;1,VLOOKUP(CONCATENATE(M52,(O52-1)),$P$3:Q52,2,FALSE)-Q52,""))</f>
        <v/>
      </c>
    </row>
    <row r="53" spans="1:20" x14ac:dyDescent="0.25">
      <c r="A53" s="114" t="str">
        <f t="shared" si="4"/>
        <v/>
      </c>
      <c r="B53" s="114">
        <v>51</v>
      </c>
      <c r="C53" s="117" t="str">
        <f>IF(Teilnehmer!J56=TRUE,Teilnehmer!B56,"")</f>
        <v/>
      </c>
      <c r="D53" s="116" t="str">
        <f>IF(C53="","",Teilnehmer!C56)</f>
        <v/>
      </c>
      <c r="E53" s="116">
        <v>56</v>
      </c>
      <c r="F53" s="115">
        <f>IF(D53="",0,Teilnehmer!N56)</f>
        <v>0</v>
      </c>
      <c r="G53" s="116">
        <f>IF(D53="",9999,Teilnehmer!P56)</f>
        <v>9999</v>
      </c>
      <c r="H53" s="116">
        <f>IF(D53="",9999,Teilnehmer!Q56)</f>
        <v>9999</v>
      </c>
      <c r="I53" s="116">
        <f>IF(D53="",0,Teilnehmer!R56)</f>
        <v>0</v>
      </c>
      <c r="J53" s="116">
        <f>IF(D53="",9999,Teilnehmer!S56)</f>
        <v>9999</v>
      </c>
      <c r="K53" s="116">
        <f>IF(D53="",9999,Teilnehmer!T56)</f>
        <v>9999</v>
      </c>
      <c r="L53" s="116">
        <f>IF(D53="",9999,Teilnehmer!U56)</f>
        <v>9999</v>
      </c>
      <c r="M53" s="116" t="str">
        <f>IF(D53="","-",Teilnehmer!X56)</f>
        <v>-</v>
      </c>
      <c r="N53" s="116" t="str">
        <f>IF(D53="","-",Teilnehmer!AK56)</f>
        <v>-</v>
      </c>
      <c r="O53" s="116" t="str">
        <f>IF(D53="","-",COUNTIF($M$3:M53,M53))</f>
        <v>-</v>
      </c>
      <c r="P53" s="116" t="str">
        <f t="shared" si="5"/>
        <v>--</v>
      </c>
      <c r="Q53" s="115" t="str">
        <f t="shared" si="6"/>
        <v/>
      </c>
      <c r="R53" s="152" t="str">
        <f t="shared" si="7"/>
        <v/>
      </c>
      <c r="S53" s="118" t="str">
        <f>IF(D53="","-",CONCATENATE(IF(O53&lt;10,"  ",""),O53,". ",Teilnehmer!Y56))</f>
        <v>-</v>
      </c>
      <c r="T53" s="153" t="str">
        <f>IF(D53="","",IF(O53&gt;1,VLOOKUP(CONCATENATE(M53,(O53-1)),$P$3:Q53,2,FALSE)-Q53,""))</f>
        <v/>
      </c>
    </row>
    <row r="54" spans="1:20" x14ac:dyDescent="0.25">
      <c r="A54" s="114" t="str">
        <f t="shared" si="4"/>
        <v/>
      </c>
      <c r="B54" s="114">
        <v>52</v>
      </c>
      <c r="C54" s="117" t="str">
        <f>IF(Teilnehmer!J57=TRUE,Teilnehmer!B57,"")</f>
        <v/>
      </c>
      <c r="D54" s="116" t="str">
        <f>IF(C54="","",Teilnehmer!C57)</f>
        <v/>
      </c>
      <c r="E54" s="116">
        <v>57</v>
      </c>
      <c r="F54" s="115">
        <f>IF(D54="",0,Teilnehmer!N57)</f>
        <v>0</v>
      </c>
      <c r="G54" s="116">
        <f>IF(D54="",9999,Teilnehmer!P57)</f>
        <v>9999</v>
      </c>
      <c r="H54" s="116">
        <f>IF(D54="",9999,Teilnehmer!Q57)</f>
        <v>9999</v>
      </c>
      <c r="I54" s="116">
        <f>IF(D54="",0,Teilnehmer!R57)</f>
        <v>0</v>
      </c>
      <c r="J54" s="116">
        <f>IF(D54="",9999,Teilnehmer!S57)</f>
        <v>9999</v>
      </c>
      <c r="K54" s="116">
        <f>IF(D54="",9999,Teilnehmer!T57)</f>
        <v>9999</v>
      </c>
      <c r="L54" s="116">
        <f>IF(D54="",9999,Teilnehmer!U57)</f>
        <v>9999</v>
      </c>
      <c r="M54" s="116" t="str">
        <f>IF(D54="","-",Teilnehmer!X57)</f>
        <v>-</v>
      </c>
      <c r="N54" s="116" t="str">
        <f>IF(D54="","-",Teilnehmer!AK57)</f>
        <v>-</v>
      </c>
      <c r="O54" s="116" t="str">
        <f>IF(D54="","-",COUNTIF($M$3:M54,M54))</f>
        <v>-</v>
      </c>
      <c r="P54" s="116" t="str">
        <f t="shared" si="5"/>
        <v>--</v>
      </c>
      <c r="Q54" s="115" t="str">
        <f t="shared" si="6"/>
        <v/>
      </c>
      <c r="R54" s="152" t="str">
        <f t="shared" si="7"/>
        <v/>
      </c>
      <c r="S54" s="118" t="str">
        <f>IF(D54="","-",CONCATENATE(IF(O54&lt;10,"  ",""),O54,". ",Teilnehmer!Y57))</f>
        <v>-</v>
      </c>
      <c r="T54" s="153" t="str">
        <f>IF(D54="","",IF(O54&gt;1,VLOOKUP(CONCATENATE(M54,(O54-1)),$P$3:Q54,2,FALSE)-Q54,""))</f>
        <v/>
      </c>
    </row>
    <row r="55" spans="1:20" x14ac:dyDescent="0.25">
      <c r="A55" s="114" t="str">
        <f t="shared" si="4"/>
        <v/>
      </c>
      <c r="B55" s="114">
        <v>53</v>
      </c>
      <c r="C55" s="117" t="str">
        <f>IF(Teilnehmer!J58=TRUE,Teilnehmer!B58,"")</f>
        <v/>
      </c>
      <c r="D55" s="116" t="str">
        <f>IF(C55="","",Teilnehmer!C58)</f>
        <v/>
      </c>
      <c r="E55" s="116">
        <v>58</v>
      </c>
      <c r="F55" s="115">
        <f>IF(D55="",0,Teilnehmer!N58)</f>
        <v>0</v>
      </c>
      <c r="G55" s="116">
        <f>IF(D55="",9999,Teilnehmer!P58)</f>
        <v>9999</v>
      </c>
      <c r="H55" s="116">
        <f>IF(D55="",9999,Teilnehmer!Q58)</f>
        <v>9999</v>
      </c>
      <c r="I55" s="116">
        <f>IF(D55="",0,Teilnehmer!R58)</f>
        <v>0</v>
      </c>
      <c r="J55" s="116">
        <f>IF(D55="",9999,Teilnehmer!S58)</f>
        <v>9999</v>
      </c>
      <c r="K55" s="116">
        <f>IF(D55="",9999,Teilnehmer!T58)</f>
        <v>9999</v>
      </c>
      <c r="L55" s="116">
        <f>IF(D55="",9999,Teilnehmer!U58)</f>
        <v>9999</v>
      </c>
      <c r="M55" s="116" t="str">
        <f>IF(D55="","-",Teilnehmer!X58)</f>
        <v>-</v>
      </c>
      <c r="N55" s="116" t="str">
        <f>IF(D55="","-",Teilnehmer!AK58)</f>
        <v>-</v>
      </c>
      <c r="O55" s="116" t="str">
        <f>IF(D55="","-",COUNTIF($M$3:M55,M55))</f>
        <v>-</v>
      </c>
      <c r="P55" s="116" t="str">
        <f t="shared" si="5"/>
        <v>--</v>
      </c>
      <c r="Q55" s="115" t="str">
        <f t="shared" si="6"/>
        <v/>
      </c>
      <c r="R55" s="152" t="str">
        <f t="shared" si="7"/>
        <v/>
      </c>
      <c r="S55" s="118" t="str">
        <f>IF(D55="","-",CONCATENATE(IF(O55&lt;10,"  ",""),O55,". ",Teilnehmer!Y58))</f>
        <v>-</v>
      </c>
      <c r="T55" s="153" t="str">
        <f>IF(D55="","",IF(O55&gt;1,VLOOKUP(CONCATENATE(M55,(O55-1)),$P$3:Q55,2,FALSE)-Q55,""))</f>
        <v/>
      </c>
    </row>
    <row r="56" spans="1:20" x14ac:dyDescent="0.25">
      <c r="A56" s="114" t="str">
        <f t="shared" si="4"/>
        <v/>
      </c>
      <c r="B56" s="114">
        <v>54</v>
      </c>
      <c r="C56" s="117" t="str">
        <f>IF(Teilnehmer!J59=TRUE,Teilnehmer!B59,"")</f>
        <v/>
      </c>
      <c r="D56" s="116" t="str">
        <f>IF(C56="","",Teilnehmer!C59)</f>
        <v/>
      </c>
      <c r="E56" s="116">
        <v>59</v>
      </c>
      <c r="F56" s="115">
        <f>IF(D56="",0,Teilnehmer!N59)</f>
        <v>0</v>
      </c>
      <c r="G56" s="116">
        <f>IF(D56="",9999,Teilnehmer!P59)</f>
        <v>9999</v>
      </c>
      <c r="H56" s="116">
        <f>IF(D56="",9999,Teilnehmer!Q59)</f>
        <v>9999</v>
      </c>
      <c r="I56" s="116">
        <f>IF(D56="",0,Teilnehmer!R59)</f>
        <v>0</v>
      </c>
      <c r="J56" s="116">
        <f>IF(D56="",9999,Teilnehmer!S59)</f>
        <v>9999</v>
      </c>
      <c r="K56" s="116">
        <f>IF(D56="",9999,Teilnehmer!T59)</f>
        <v>9999</v>
      </c>
      <c r="L56" s="116">
        <f>IF(D56="",9999,Teilnehmer!U59)</f>
        <v>9999</v>
      </c>
      <c r="M56" s="116" t="str">
        <f>IF(D56="","-",Teilnehmer!X59)</f>
        <v>-</v>
      </c>
      <c r="N56" s="116" t="str">
        <f>IF(D56="","-",Teilnehmer!AK59)</f>
        <v>-</v>
      </c>
      <c r="O56" s="116" t="str">
        <f>IF(D56="","-",COUNTIF($M$3:M56,M56))</f>
        <v>-</v>
      </c>
      <c r="P56" s="116" t="str">
        <f t="shared" si="5"/>
        <v>--</v>
      </c>
      <c r="Q56" s="115" t="str">
        <f t="shared" si="6"/>
        <v/>
      </c>
      <c r="R56" s="152" t="str">
        <f t="shared" si="7"/>
        <v/>
      </c>
      <c r="S56" s="118" t="str">
        <f>IF(D56="","-",CONCATENATE(IF(O56&lt;10,"  ",""),O56,". ",Teilnehmer!Y59))</f>
        <v>-</v>
      </c>
      <c r="T56" s="153" t="str">
        <f>IF(D56="","",IF(O56&gt;1,VLOOKUP(CONCATENATE(M56,(O56-1)),$P$3:Q56,2,FALSE)-Q56,""))</f>
        <v/>
      </c>
    </row>
    <row r="57" spans="1:20" x14ac:dyDescent="0.25">
      <c r="A57" s="114" t="str">
        <f t="shared" si="4"/>
        <v/>
      </c>
      <c r="B57" s="114">
        <v>55</v>
      </c>
      <c r="C57" s="117" t="str">
        <f>IF(Teilnehmer!J60=TRUE,Teilnehmer!B60,"")</f>
        <v/>
      </c>
      <c r="D57" s="116" t="str">
        <f>IF(C57="","",Teilnehmer!C60)</f>
        <v/>
      </c>
      <c r="E57" s="116">
        <v>60</v>
      </c>
      <c r="F57" s="115">
        <f>IF(D57="",0,Teilnehmer!N60)</f>
        <v>0</v>
      </c>
      <c r="G57" s="116">
        <f>IF(D57="",9999,Teilnehmer!P60)</f>
        <v>9999</v>
      </c>
      <c r="H57" s="116">
        <f>IF(D57="",9999,Teilnehmer!Q60)</f>
        <v>9999</v>
      </c>
      <c r="I57" s="116">
        <f>IF(D57="",0,Teilnehmer!R60)</f>
        <v>0</v>
      </c>
      <c r="J57" s="116">
        <f>IF(D57="",9999,Teilnehmer!S60)</f>
        <v>9999</v>
      </c>
      <c r="K57" s="116">
        <f>IF(D57="",9999,Teilnehmer!T60)</f>
        <v>9999</v>
      </c>
      <c r="L57" s="116">
        <f>IF(D57="",9999,Teilnehmer!U60)</f>
        <v>9999</v>
      </c>
      <c r="M57" s="116" t="str">
        <f>IF(D57="","-",Teilnehmer!X60)</f>
        <v>-</v>
      </c>
      <c r="N57" s="116" t="str">
        <f>IF(D57="","-",Teilnehmer!AK60)</f>
        <v>-</v>
      </c>
      <c r="O57" s="116" t="str">
        <f>IF(D57="","-",COUNTIF($M$3:M57,M57))</f>
        <v>-</v>
      </c>
      <c r="P57" s="116" t="str">
        <f t="shared" si="5"/>
        <v>--</v>
      </c>
      <c r="Q57" s="115" t="str">
        <f t="shared" si="6"/>
        <v/>
      </c>
      <c r="R57" s="152" t="str">
        <f t="shared" si="7"/>
        <v/>
      </c>
      <c r="S57" s="118" t="str">
        <f>IF(D57="","-",CONCATENATE(IF(O57&lt;10,"  ",""),O57,". ",Teilnehmer!Y60))</f>
        <v>-</v>
      </c>
      <c r="T57" s="153" t="str">
        <f>IF(D57="","",IF(O57&gt;1,VLOOKUP(CONCATENATE(M57,(O57-1)),$P$3:Q57,2,FALSE)-Q57,""))</f>
        <v/>
      </c>
    </row>
    <row r="58" spans="1:20" x14ac:dyDescent="0.25">
      <c r="A58" s="114" t="str">
        <f t="shared" si="4"/>
        <v/>
      </c>
      <c r="B58" s="114">
        <v>56</v>
      </c>
      <c r="C58" s="117" t="str">
        <f>IF(Teilnehmer!J61=TRUE,Teilnehmer!B61,"")</f>
        <v/>
      </c>
      <c r="D58" s="116" t="str">
        <f>IF(C58="","",Teilnehmer!C61)</f>
        <v/>
      </c>
      <c r="E58" s="116">
        <v>61</v>
      </c>
      <c r="F58" s="115">
        <f>IF(D58="",0,Teilnehmer!N61)</f>
        <v>0</v>
      </c>
      <c r="G58" s="116">
        <f>IF(D58="",9999,Teilnehmer!P61)</f>
        <v>9999</v>
      </c>
      <c r="H58" s="116">
        <f>IF(D58="",9999,Teilnehmer!Q61)</f>
        <v>9999</v>
      </c>
      <c r="I58" s="116">
        <f>IF(D58="",0,Teilnehmer!R61)</f>
        <v>0</v>
      </c>
      <c r="J58" s="116">
        <f>IF(D58="",9999,Teilnehmer!S61)</f>
        <v>9999</v>
      </c>
      <c r="K58" s="116">
        <f>IF(D58="",9999,Teilnehmer!T61)</f>
        <v>9999</v>
      </c>
      <c r="L58" s="116">
        <f>IF(D58="",9999,Teilnehmer!U61)</f>
        <v>9999</v>
      </c>
      <c r="M58" s="116" t="str">
        <f>IF(D58="","-",Teilnehmer!X61)</f>
        <v>-</v>
      </c>
      <c r="N58" s="116" t="str">
        <f>IF(D58="","-",Teilnehmer!AK61)</f>
        <v>-</v>
      </c>
      <c r="O58" s="116" t="str">
        <f>IF(D58="","-",COUNTIF($M$3:M58,M58))</f>
        <v>-</v>
      </c>
      <c r="P58" s="116" t="str">
        <f t="shared" si="5"/>
        <v>--</v>
      </c>
      <c r="Q58" s="115" t="str">
        <f t="shared" si="6"/>
        <v/>
      </c>
      <c r="R58" s="152" t="str">
        <f t="shared" si="7"/>
        <v/>
      </c>
      <c r="S58" s="118" t="str">
        <f>IF(D58="","-",CONCATENATE(IF(O58&lt;10,"  ",""),O58,". ",Teilnehmer!Y61))</f>
        <v>-</v>
      </c>
      <c r="T58" s="153" t="str">
        <f>IF(D58="","",IF(O58&gt;1,VLOOKUP(CONCATENATE(M58,(O58-1)),$P$3:Q58,2,FALSE)-Q58,""))</f>
        <v/>
      </c>
    </row>
    <row r="59" spans="1:20" x14ac:dyDescent="0.25">
      <c r="A59" s="114" t="str">
        <f t="shared" si="4"/>
        <v/>
      </c>
      <c r="B59" s="114">
        <v>57</v>
      </c>
      <c r="C59" s="117" t="str">
        <f>IF(Teilnehmer!J62=TRUE,Teilnehmer!B62,"")</f>
        <v/>
      </c>
      <c r="D59" s="116" t="str">
        <f>IF(C59="","",Teilnehmer!C62)</f>
        <v/>
      </c>
      <c r="E59" s="116">
        <v>62</v>
      </c>
      <c r="F59" s="115">
        <f>IF(D59="",0,Teilnehmer!N62)</f>
        <v>0</v>
      </c>
      <c r="G59" s="116">
        <f>IF(D59="",9999,Teilnehmer!P62)</f>
        <v>9999</v>
      </c>
      <c r="H59" s="116">
        <f>IF(D59="",9999,Teilnehmer!Q62)</f>
        <v>9999</v>
      </c>
      <c r="I59" s="116">
        <f>IF(D59="",0,Teilnehmer!R62)</f>
        <v>0</v>
      </c>
      <c r="J59" s="116">
        <f>IF(D59="",9999,Teilnehmer!S62)</f>
        <v>9999</v>
      </c>
      <c r="K59" s="116">
        <f>IF(D59="",9999,Teilnehmer!T62)</f>
        <v>9999</v>
      </c>
      <c r="L59" s="116">
        <f>IF(D59="",9999,Teilnehmer!U62)</f>
        <v>9999</v>
      </c>
      <c r="M59" s="116" t="str">
        <f>IF(D59="","-",Teilnehmer!X62)</f>
        <v>-</v>
      </c>
      <c r="N59" s="116" t="str">
        <f>IF(D59="","-",Teilnehmer!AK62)</f>
        <v>-</v>
      </c>
      <c r="O59" s="116" t="str">
        <f>IF(D59="","-",COUNTIF($M$3:M59,M59))</f>
        <v>-</v>
      </c>
      <c r="P59" s="116" t="str">
        <f t="shared" si="5"/>
        <v>--</v>
      </c>
      <c r="Q59" s="115" t="str">
        <f t="shared" si="6"/>
        <v/>
      </c>
      <c r="R59" s="152" t="str">
        <f t="shared" si="7"/>
        <v/>
      </c>
      <c r="S59" s="118" t="str">
        <f>IF(D59="","-",CONCATENATE(IF(O59&lt;10,"  ",""),O59,". ",Teilnehmer!Y62))</f>
        <v>-</v>
      </c>
      <c r="T59" s="153" t="str">
        <f>IF(D59="","",IF(O59&gt;1,VLOOKUP(CONCATENATE(M59,(O59-1)),$P$3:Q59,2,FALSE)-Q59,""))</f>
        <v/>
      </c>
    </row>
    <row r="60" spans="1:20" x14ac:dyDescent="0.25">
      <c r="A60" s="114" t="str">
        <f t="shared" si="4"/>
        <v/>
      </c>
      <c r="B60" s="114">
        <v>58</v>
      </c>
      <c r="C60" s="117" t="str">
        <f>IF(Teilnehmer!J63=TRUE,Teilnehmer!B63,"")</f>
        <v/>
      </c>
      <c r="D60" s="116" t="str">
        <f>IF(C60="","",Teilnehmer!C63)</f>
        <v/>
      </c>
      <c r="E60" s="116">
        <v>63</v>
      </c>
      <c r="F60" s="115">
        <f>IF(D60="",0,Teilnehmer!N63)</f>
        <v>0</v>
      </c>
      <c r="G60" s="116">
        <f>IF(D60="",9999,Teilnehmer!P63)</f>
        <v>9999</v>
      </c>
      <c r="H60" s="116">
        <f>IF(D60="",9999,Teilnehmer!Q63)</f>
        <v>9999</v>
      </c>
      <c r="I60" s="116">
        <f>IF(D60="",0,Teilnehmer!R63)</f>
        <v>0</v>
      </c>
      <c r="J60" s="116">
        <f>IF(D60="",9999,Teilnehmer!S63)</f>
        <v>9999</v>
      </c>
      <c r="K60" s="116">
        <f>IF(D60="",9999,Teilnehmer!T63)</f>
        <v>9999</v>
      </c>
      <c r="L60" s="116">
        <f>IF(D60="",9999,Teilnehmer!U63)</f>
        <v>9999</v>
      </c>
      <c r="M60" s="116" t="str">
        <f>IF(D60="","-",Teilnehmer!X63)</f>
        <v>-</v>
      </c>
      <c r="N60" s="116" t="str">
        <f>IF(D60="","-",Teilnehmer!AK63)</f>
        <v>-</v>
      </c>
      <c r="O60" s="116" t="str">
        <f>IF(D60="","-",COUNTIF($M$3:M60,M60))</f>
        <v>-</v>
      </c>
      <c r="P60" s="116" t="str">
        <f t="shared" si="5"/>
        <v>--</v>
      </c>
      <c r="Q60" s="115" t="str">
        <f t="shared" si="6"/>
        <v/>
      </c>
      <c r="R60" s="152" t="str">
        <f t="shared" si="7"/>
        <v/>
      </c>
      <c r="S60" s="118" t="str">
        <f>IF(D60="","-",CONCATENATE(IF(O60&lt;10,"  ",""),O60,". ",Teilnehmer!Y63))</f>
        <v>-</v>
      </c>
      <c r="T60" s="153" t="str">
        <f>IF(D60="","",IF(O60&gt;1,VLOOKUP(CONCATENATE(M60,(O60-1)),$P$3:Q60,2,FALSE)-Q60,""))</f>
        <v/>
      </c>
    </row>
    <row r="61" spans="1:20" x14ac:dyDescent="0.25">
      <c r="A61" s="114" t="str">
        <f t="shared" si="4"/>
        <v/>
      </c>
      <c r="B61" s="114">
        <v>59</v>
      </c>
      <c r="C61" s="117" t="str">
        <f>IF(Teilnehmer!J64=TRUE,Teilnehmer!B64,"")</f>
        <v/>
      </c>
      <c r="D61" s="116" t="str">
        <f>IF(C61="","",Teilnehmer!C64)</f>
        <v/>
      </c>
      <c r="E61" s="116">
        <v>64</v>
      </c>
      <c r="F61" s="115">
        <f>IF(D61="",0,Teilnehmer!N64)</f>
        <v>0</v>
      </c>
      <c r="G61" s="116">
        <f>IF(D61="",9999,Teilnehmer!P64)</f>
        <v>9999</v>
      </c>
      <c r="H61" s="116">
        <f>IF(D61="",9999,Teilnehmer!Q64)</f>
        <v>9999</v>
      </c>
      <c r="I61" s="116">
        <f>IF(D61="",0,Teilnehmer!R64)</f>
        <v>0</v>
      </c>
      <c r="J61" s="116">
        <f>IF(D61="",9999,Teilnehmer!S64)</f>
        <v>9999</v>
      </c>
      <c r="K61" s="116">
        <f>IF(D61="",9999,Teilnehmer!T64)</f>
        <v>9999</v>
      </c>
      <c r="L61" s="116">
        <f>IF(D61="",9999,Teilnehmer!U64)</f>
        <v>9999</v>
      </c>
      <c r="M61" s="116" t="str">
        <f>IF(D61="","-",Teilnehmer!X64)</f>
        <v>-</v>
      </c>
      <c r="N61" s="116" t="str">
        <f>IF(D61="","-",Teilnehmer!AK64)</f>
        <v>-</v>
      </c>
      <c r="O61" s="116" t="str">
        <f>IF(D61="","-",COUNTIF($M$3:M61,M61))</f>
        <v>-</v>
      </c>
      <c r="P61" s="116" t="str">
        <f t="shared" si="5"/>
        <v>--</v>
      </c>
      <c r="Q61" s="115" t="str">
        <f t="shared" si="6"/>
        <v/>
      </c>
      <c r="R61" s="152" t="str">
        <f t="shared" si="7"/>
        <v/>
      </c>
      <c r="S61" s="118" t="str">
        <f>IF(D61="","-",CONCATENATE(IF(O61&lt;10,"  ",""),O61,". ",Teilnehmer!Y64))</f>
        <v>-</v>
      </c>
      <c r="T61" s="153" t="str">
        <f>IF(D61="","",IF(O61&gt;1,VLOOKUP(CONCATENATE(M61,(O61-1)),$P$3:Q61,2,FALSE)-Q61,""))</f>
        <v/>
      </c>
    </row>
    <row r="62" spans="1:20" x14ac:dyDescent="0.25">
      <c r="A62" s="114" t="str">
        <f t="shared" si="4"/>
        <v/>
      </c>
      <c r="B62" s="114">
        <v>60</v>
      </c>
      <c r="C62" s="117" t="str">
        <f>IF(Teilnehmer!J65=TRUE,Teilnehmer!B65,"")</f>
        <v/>
      </c>
      <c r="D62" s="116" t="str">
        <f>IF(C62="","",Teilnehmer!C65)</f>
        <v/>
      </c>
      <c r="E62" s="116">
        <v>65</v>
      </c>
      <c r="F62" s="115">
        <f>IF(D62="",0,Teilnehmer!N65)</f>
        <v>0</v>
      </c>
      <c r="G62" s="116">
        <f>IF(D62="",9999,Teilnehmer!P65)</f>
        <v>9999</v>
      </c>
      <c r="H62" s="116">
        <f>IF(D62="",9999,Teilnehmer!Q65)</f>
        <v>9999</v>
      </c>
      <c r="I62" s="116">
        <f>IF(D62="",0,Teilnehmer!R65)</f>
        <v>0</v>
      </c>
      <c r="J62" s="116">
        <f>IF(D62="",9999,Teilnehmer!S65)</f>
        <v>9999</v>
      </c>
      <c r="K62" s="116">
        <f>IF(D62="",9999,Teilnehmer!T65)</f>
        <v>9999</v>
      </c>
      <c r="L62" s="116">
        <f>IF(D62="",9999,Teilnehmer!U65)</f>
        <v>9999</v>
      </c>
      <c r="M62" s="116" t="str">
        <f>IF(D62="","-",Teilnehmer!X65)</f>
        <v>-</v>
      </c>
      <c r="N62" s="116" t="str">
        <f>IF(D62="","-",Teilnehmer!AK65)</f>
        <v>-</v>
      </c>
      <c r="O62" s="116" t="str">
        <f>IF(D62="","-",COUNTIF($M$3:M62,M62))</f>
        <v>-</v>
      </c>
      <c r="P62" s="116" t="str">
        <f t="shared" si="5"/>
        <v>--</v>
      </c>
      <c r="Q62" s="115" t="str">
        <f t="shared" si="6"/>
        <v/>
      </c>
      <c r="R62" s="152" t="str">
        <f t="shared" si="7"/>
        <v/>
      </c>
      <c r="S62" s="118" t="str">
        <f>IF(D62="","-",CONCATENATE(IF(O62&lt;10,"  ",""),O62,". ",Teilnehmer!Y65))</f>
        <v>-</v>
      </c>
      <c r="T62" s="153" t="str">
        <f>IF(D62="","",IF(O62&gt;1,VLOOKUP(CONCATENATE(M62,(O62-1)),$P$3:Q62,2,FALSE)-Q62,""))</f>
        <v/>
      </c>
    </row>
    <row r="63" spans="1:20" x14ac:dyDescent="0.25">
      <c r="A63" s="114" t="str">
        <f t="shared" si="4"/>
        <v/>
      </c>
      <c r="B63" s="114">
        <v>61</v>
      </c>
      <c r="C63" s="117" t="str">
        <f>IF(Teilnehmer!J66=TRUE,Teilnehmer!B66,"")</f>
        <v/>
      </c>
      <c r="D63" s="116" t="str">
        <f>IF(C63="","",Teilnehmer!C66)</f>
        <v/>
      </c>
      <c r="E63" s="116">
        <v>66</v>
      </c>
      <c r="F63" s="115">
        <f>IF(D63="",0,Teilnehmer!N66)</f>
        <v>0</v>
      </c>
      <c r="G63" s="116">
        <f>IF(D63="",9999,Teilnehmer!P66)</f>
        <v>9999</v>
      </c>
      <c r="H63" s="116">
        <f>IF(D63="",9999,Teilnehmer!Q66)</f>
        <v>9999</v>
      </c>
      <c r="I63" s="116">
        <f>IF(D63="",0,Teilnehmer!R66)</f>
        <v>0</v>
      </c>
      <c r="J63" s="116">
        <f>IF(D63="",9999,Teilnehmer!S66)</f>
        <v>9999</v>
      </c>
      <c r="K63" s="116">
        <f>IF(D63="",9999,Teilnehmer!T66)</f>
        <v>9999</v>
      </c>
      <c r="L63" s="116">
        <f>IF(D63="",9999,Teilnehmer!U66)</f>
        <v>9999</v>
      </c>
      <c r="M63" s="116" t="str">
        <f>IF(D63="","-",Teilnehmer!X66)</f>
        <v>-</v>
      </c>
      <c r="N63" s="116" t="str">
        <f>IF(D63="","-",Teilnehmer!AK66)</f>
        <v>-</v>
      </c>
      <c r="O63" s="116" t="str">
        <f>IF(D63="","-",COUNTIF($M$3:M63,M63))</f>
        <v>-</v>
      </c>
      <c r="P63" s="116" t="str">
        <f t="shared" si="5"/>
        <v>--</v>
      </c>
      <c r="Q63" s="115" t="str">
        <f t="shared" si="6"/>
        <v/>
      </c>
      <c r="R63" s="152" t="str">
        <f t="shared" si="7"/>
        <v/>
      </c>
      <c r="S63" s="118" t="str">
        <f>IF(D63="","-",CONCATENATE(IF(O63&lt;10,"  ",""),O63,". ",Teilnehmer!Y66))</f>
        <v>-</v>
      </c>
      <c r="T63" s="153" t="str">
        <f>IF(D63="","",IF(O63&gt;1,VLOOKUP(CONCATENATE(M63,(O63-1)),$P$3:Q63,2,FALSE)-Q63,""))</f>
        <v/>
      </c>
    </row>
    <row r="64" spans="1:20" x14ac:dyDescent="0.25">
      <c r="A64" s="114" t="str">
        <f t="shared" si="4"/>
        <v/>
      </c>
      <c r="B64" s="114">
        <v>62</v>
      </c>
      <c r="C64" s="117" t="str">
        <f>IF(Teilnehmer!J67=TRUE,Teilnehmer!B67,"")</f>
        <v/>
      </c>
      <c r="D64" s="116" t="str">
        <f>IF(C64="","",Teilnehmer!C67)</f>
        <v/>
      </c>
      <c r="E64" s="116">
        <v>67</v>
      </c>
      <c r="F64" s="115">
        <f>IF(D64="",0,Teilnehmer!N67)</f>
        <v>0</v>
      </c>
      <c r="G64" s="116">
        <f>IF(D64="",9999,Teilnehmer!P67)</f>
        <v>9999</v>
      </c>
      <c r="H64" s="116">
        <f>IF(D64="",9999,Teilnehmer!Q67)</f>
        <v>9999</v>
      </c>
      <c r="I64" s="116">
        <f>IF(D64="",0,Teilnehmer!R67)</f>
        <v>0</v>
      </c>
      <c r="J64" s="116">
        <f>IF(D64="",9999,Teilnehmer!S67)</f>
        <v>9999</v>
      </c>
      <c r="K64" s="116">
        <f>IF(D64="",9999,Teilnehmer!T67)</f>
        <v>9999</v>
      </c>
      <c r="L64" s="116">
        <f>IF(D64="",9999,Teilnehmer!U67)</f>
        <v>9999</v>
      </c>
      <c r="M64" s="116" t="str">
        <f>IF(D64="","-",Teilnehmer!X67)</f>
        <v>-</v>
      </c>
      <c r="N64" s="116" t="str">
        <f>IF(D64="","-",Teilnehmer!AK67)</f>
        <v>-</v>
      </c>
      <c r="O64" s="116" t="str">
        <f>IF(D64="","-",COUNTIF($M$3:M64,M64))</f>
        <v>-</v>
      </c>
      <c r="P64" s="116" t="str">
        <f t="shared" si="5"/>
        <v>--</v>
      </c>
      <c r="Q64" s="115" t="str">
        <f t="shared" si="6"/>
        <v/>
      </c>
      <c r="R64" s="152" t="str">
        <f t="shared" si="7"/>
        <v/>
      </c>
      <c r="S64" s="118" t="str">
        <f>IF(D64="","-",CONCATENATE(IF(O64&lt;10,"  ",""),O64,". ",Teilnehmer!Y67))</f>
        <v>-</v>
      </c>
      <c r="T64" s="153" t="str">
        <f>IF(D64="","",IF(O64&gt;1,VLOOKUP(CONCATENATE(M64,(O64-1)),$P$3:Q64,2,FALSE)-Q64,""))</f>
        <v/>
      </c>
    </row>
    <row r="65" spans="1:20" x14ac:dyDescent="0.25">
      <c r="A65" s="114" t="str">
        <f t="shared" si="4"/>
        <v/>
      </c>
      <c r="B65" s="114">
        <v>63</v>
      </c>
      <c r="C65" s="117" t="str">
        <f>IF(Teilnehmer!J68=TRUE,Teilnehmer!B68,"")</f>
        <v/>
      </c>
      <c r="D65" s="116" t="str">
        <f>IF(C65="","",Teilnehmer!C68)</f>
        <v/>
      </c>
      <c r="E65" s="116">
        <v>68</v>
      </c>
      <c r="F65" s="115">
        <f>IF(D65="",0,Teilnehmer!N68)</f>
        <v>0</v>
      </c>
      <c r="G65" s="116">
        <f>IF(D65="",9999,Teilnehmer!P68)</f>
        <v>9999</v>
      </c>
      <c r="H65" s="116">
        <f>IF(D65="",9999,Teilnehmer!Q68)</f>
        <v>9999</v>
      </c>
      <c r="I65" s="116">
        <f>IF(D65="",0,Teilnehmer!R68)</f>
        <v>0</v>
      </c>
      <c r="J65" s="116">
        <f>IF(D65="",9999,Teilnehmer!S68)</f>
        <v>9999</v>
      </c>
      <c r="K65" s="116">
        <f>IF(D65="",9999,Teilnehmer!T68)</f>
        <v>9999</v>
      </c>
      <c r="L65" s="116">
        <f>IF(D65="",9999,Teilnehmer!U68)</f>
        <v>9999</v>
      </c>
      <c r="M65" s="116" t="str">
        <f>IF(D65="","-",Teilnehmer!X68)</f>
        <v>-</v>
      </c>
      <c r="N65" s="116" t="str">
        <f>IF(D65="","-",Teilnehmer!AK68)</f>
        <v>-</v>
      </c>
      <c r="O65" s="116" t="str">
        <f>IF(D65="","-",COUNTIF($M$3:M65,M65))</f>
        <v>-</v>
      </c>
      <c r="P65" s="116" t="str">
        <f t="shared" si="5"/>
        <v>--</v>
      </c>
      <c r="Q65" s="115" t="str">
        <f t="shared" si="6"/>
        <v/>
      </c>
      <c r="R65" s="152" t="str">
        <f t="shared" si="7"/>
        <v/>
      </c>
      <c r="S65" s="118" t="str">
        <f>IF(D65="","-",CONCATENATE(IF(O65&lt;10,"  ",""),O65,". ",Teilnehmer!Y68))</f>
        <v>-</v>
      </c>
      <c r="T65" s="153" t="str">
        <f>IF(D65="","",IF(O65&gt;1,VLOOKUP(CONCATENATE(M65,(O65-1)),$P$3:Q65,2,FALSE)-Q65,""))</f>
        <v/>
      </c>
    </row>
    <row r="66" spans="1:20" x14ac:dyDescent="0.25">
      <c r="A66" s="114" t="str">
        <f t="shared" si="4"/>
        <v/>
      </c>
      <c r="B66" s="114">
        <v>64</v>
      </c>
      <c r="C66" s="117" t="str">
        <f>IF(Teilnehmer!J69=TRUE,Teilnehmer!B69,"")</f>
        <v/>
      </c>
      <c r="D66" s="116" t="str">
        <f>IF(C66="","",Teilnehmer!C69)</f>
        <v/>
      </c>
      <c r="E66" s="116">
        <v>69</v>
      </c>
      <c r="F66" s="115">
        <f>IF(D66="",0,Teilnehmer!N69)</f>
        <v>0</v>
      </c>
      <c r="G66" s="116">
        <f>IF(D66="",9999,Teilnehmer!P69)</f>
        <v>9999</v>
      </c>
      <c r="H66" s="116">
        <f>IF(D66="",9999,Teilnehmer!Q69)</f>
        <v>9999</v>
      </c>
      <c r="I66" s="116">
        <f>IF(D66="",0,Teilnehmer!R69)</f>
        <v>0</v>
      </c>
      <c r="J66" s="116">
        <f>IF(D66="",9999,Teilnehmer!S69)</f>
        <v>9999</v>
      </c>
      <c r="K66" s="116">
        <f>IF(D66="",9999,Teilnehmer!T69)</f>
        <v>9999</v>
      </c>
      <c r="L66" s="116">
        <f>IF(D66="",9999,Teilnehmer!U69)</f>
        <v>9999</v>
      </c>
      <c r="M66" s="116" t="str">
        <f>IF(D66="","-",Teilnehmer!X69)</f>
        <v>-</v>
      </c>
      <c r="N66" s="116" t="str">
        <f>IF(D66="","-",Teilnehmer!AK69)</f>
        <v>-</v>
      </c>
      <c r="O66" s="116" t="str">
        <f>IF(D66="","-",COUNTIF($M$3:M66,M66))</f>
        <v>-</v>
      </c>
      <c r="P66" s="116" t="str">
        <f t="shared" si="5"/>
        <v>--</v>
      </c>
      <c r="Q66" s="115" t="str">
        <f t="shared" si="6"/>
        <v/>
      </c>
      <c r="R66" s="152" t="str">
        <f t="shared" si="7"/>
        <v/>
      </c>
      <c r="S66" s="118" t="str">
        <f>IF(D66="","-",CONCATENATE(IF(O66&lt;10,"  ",""),O66,". ",Teilnehmer!Y69))</f>
        <v>-</v>
      </c>
      <c r="T66" s="153" t="str">
        <f>IF(D66="","",IF(O66&gt;1,VLOOKUP(CONCATENATE(M66,(O66-1)),$P$3:Q66,2,FALSE)-Q66,""))</f>
        <v/>
      </c>
    </row>
    <row r="67" spans="1:20" x14ac:dyDescent="0.25">
      <c r="A67" s="114" t="str">
        <f t="shared" ref="A67:A98" si="8">IF(D67="","",B67)</f>
        <v/>
      </c>
      <c r="B67" s="114">
        <v>65</v>
      </c>
      <c r="C67" s="117" t="str">
        <f>IF(Teilnehmer!J70=TRUE,Teilnehmer!B70,"")</f>
        <v/>
      </c>
      <c r="D67" s="116" t="str">
        <f>IF(C67="","",Teilnehmer!C70)</f>
        <v/>
      </c>
      <c r="E67" s="116">
        <v>70</v>
      </c>
      <c r="F67" s="115">
        <f>IF(D67="",0,Teilnehmer!N70)</f>
        <v>0</v>
      </c>
      <c r="G67" s="116">
        <f>IF(D67="",9999,Teilnehmer!P70)</f>
        <v>9999</v>
      </c>
      <c r="H67" s="116">
        <f>IF(D67="",9999,Teilnehmer!Q70)</f>
        <v>9999</v>
      </c>
      <c r="I67" s="116">
        <f>IF(D67="",0,Teilnehmer!R70)</f>
        <v>0</v>
      </c>
      <c r="J67" s="116">
        <f>IF(D67="",9999,Teilnehmer!S70)</f>
        <v>9999</v>
      </c>
      <c r="K67" s="116">
        <f>IF(D67="",9999,Teilnehmer!T70)</f>
        <v>9999</v>
      </c>
      <c r="L67" s="116">
        <f>IF(D67="",9999,Teilnehmer!U70)</f>
        <v>9999</v>
      </c>
      <c r="M67" s="116" t="str">
        <f>IF(D67="","-",Teilnehmer!X70)</f>
        <v>-</v>
      </c>
      <c r="N67" s="116" t="str">
        <f>IF(D67="","-",Teilnehmer!AK70)</f>
        <v>-</v>
      </c>
      <c r="O67" s="116" t="str">
        <f>IF(D67="","-",COUNTIF($M$3:M67,M67))</f>
        <v>-</v>
      </c>
      <c r="P67" s="116" t="str">
        <f t="shared" ref="P67:P98" si="9">CONCATENATE(M67,O67)</f>
        <v>--</v>
      </c>
      <c r="Q67" s="115" t="str">
        <f t="shared" ref="Q67:Q98" si="10">IF(D67="","",F67)</f>
        <v/>
      </c>
      <c r="R67" s="152" t="str">
        <f t="shared" ref="R67:R98" si="11">IF(D67="","",(IF(D66="Jugendfeuerwehr","",Q66-Q67)))</f>
        <v/>
      </c>
      <c r="S67" s="118" t="str">
        <f>IF(D67="","-",CONCATENATE(IF(O67&lt;10,"  ",""),O67,". ",Teilnehmer!Y70))</f>
        <v>-</v>
      </c>
      <c r="T67" s="153" t="str">
        <f>IF(D67="","",IF(O67&gt;1,VLOOKUP(CONCATENATE(M67,(O67-1)),$P$3:Q67,2,FALSE)-Q67,""))</f>
        <v/>
      </c>
    </row>
    <row r="68" spans="1:20" x14ac:dyDescent="0.25">
      <c r="A68" s="114" t="str">
        <f t="shared" si="8"/>
        <v/>
      </c>
      <c r="B68" s="114">
        <v>66</v>
      </c>
      <c r="C68" s="117" t="str">
        <f>IF(Teilnehmer!J71=TRUE,Teilnehmer!B71,"")</f>
        <v/>
      </c>
      <c r="D68" s="116" t="str">
        <f>IF(C68="","",Teilnehmer!C71)</f>
        <v/>
      </c>
      <c r="E68" s="116">
        <v>71</v>
      </c>
      <c r="F68" s="115">
        <f>IF(D68="",0,Teilnehmer!N71)</f>
        <v>0</v>
      </c>
      <c r="G68" s="116">
        <f>IF(D68="",9999,Teilnehmer!P71)</f>
        <v>9999</v>
      </c>
      <c r="H68" s="116">
        <f>IF(D68="",9999,Teilnehmer!Q71)</f>
        <v>9999</v>
      </c>
      <c r="I68" s="116">
        <f>IF(D68="",0,Teilnehmer!R71)</f>
        <v>0</v>
      </c>
      <c r="J68" s="116">
        <f>IF(D68="",9999,Teilnehmer!S71)</f>
        <v>9999</v>
      </c>
      <c r="K68" s="116">
        <f>IF(D68="",9999,Teilnehmer!T71)</f>
        <v>9999</v>
      </c>
      <c r="L68" s="116">
        <f>IF(D68="",9999,Teilnehmer!U71)</f>
        <v>9999</v>
      </c>
      <c r="M68" s="116" t="str">
        <f>IF(D68="","-",Teilnehmer!X71)</f>
        <v>-</v>
      </c>
      <c r="N68" s="116" t="str">
        <f>IF(D68="","-",Teilnehmer!AK71)</f>
        <v>-</v>
      </c>
      <c r="O68" s="116" t="str">
        <f>IF(D68="","-",COUNTIF($M$3:M68,M68))</f>
        <v>-</v>
      </c>
      <c r="P68" s="116" t="str">
        <f t="shared" si="9"/>
        <v>--</v>
      </c>
      <c r="Q68" s="115" t="str">
        <f t="shared" si="10"/>
        <v/>
      </c>
      <c r="R68" s="152" t="str">
        <f t="shared" si="11"/>
        <v/>
      </c>
      <c r="S68" s="118" t="str">
        <f>IF(D68="","-",CONCATENATE(IF(O68&lt;10,"  ",""),O68,". ",Teilnehmer!Y71))</f>
        <v>-</v>
      </c>
      <c r="T68" s="153" t="str">
        <f>IF(D68="","",IF(O68&gt;1,VLOOKUP(CONCATENATE(M68,(O68-1)),$P$3:Q68,2,FALSE)-Q68,""))</f>
        <v/>
      </c>
    </row>
    <row r="69" spans="1:20" x14ac:dyDescent="0.25">
      <c r="A69" s="114" t="str">
        <f t="shared" si="8"/>
        <v/>
      </c>
      <c r="B69" s="114">
        <v>67</v>
      </c>
      <c r="C69" s="117" t="str">
        <f>IF(Teilnehmer!J72=TRUE,Teilnehmer!B72,"")</f>
        <v/>
      </c>
      <c r="D69" s="116" t="str">
        <f>IF(C69="","",Teilnehmer!C72)</f>
        <v/>
      </c>
      <c r="E69" s="116">
        <v>72</v>
      </c>
      <c r="F69" s="115">
        <f>IF(D69="",0,Teilnehmer!N72)</f>
        <v>0</v>
      </c>
      <c r="G69" s="116">
        <f>IF(D69="",9999,Teilnehmer!P72)</f>
        <v>9999</v>
      </c>
      <c r="H69" s="116">
        <f>IF(D69="",9999,Teilnehmer!Q72)</f>
        <v>9999</v>
      </c>
      <c r="I69" s="116">
        <f>IF(D69="",0,Teilnehmer!R72)</f>
        <v>0</v>
      </c>
      <c r="J69" s="116">
        <f>IF(D69="",9999,Teilnehmer!S72)</f>
        <v>9999</v>
      </c>
      <c r="K69" s="116">
        <f>IF(D69="",9999,Teilnehmer!T72)</f>
        <v>9999</v>
      </c>
      <c r="L69" s="116">
        <f>IF(D69="",9999,Teilnehmer!U72)</f>
        <v>9999</v>
      </c>
      <c r="M69" s="116" t="str">
        <f>IF(D69="","-",Teilnehmer!X72)</f>
        <v>-</v>
      </c>
      <c r="N69" s="116" t="str">
        <f>IF(D69="","-",Teilnehmer!AK72)</f>
        <v>-</v>
      </c>
      <c r="O69" s="116" t="str">
        <f>IF(D69="","-",COUNTIF($M$3:M69,M69))</f>
        <v>-</v>
      </c>
      <c r="P69" s="116" t="str">
        <f t="shared" si="9"/>
        <v>--</v>
      </c>
      <c r="Q69" s="115" t="str">
        <f t="shared" si="10"/>
        <v/>
      </c>
      <c r="R69" s="152" t="str">
        <f t="shared" si="11"/>
        <v/>
      </c>
      <c r="S69" s="118" t="str">
        <f>IF(D69="","-",CONCATENATE(IF(O69&lt;10,"  ",""),O69,". ",Teilnehmer!Y72))</f>
        <v>-</v>
      </c>
      <c r="T69" s="153" t="str">
        <f>IF(D69="","",IF(O69&gt;1,VLOOKUP(CONCATENATE(M69,(O69-1)),$P$3:Q69,2,FALSE)-Q69,""))</f>
        <v/>
      </c>
    </row>
    <row r="70" spans="1:20" x14ac:dyDescent="0.25">
      <c r="A70" s="114" t="str">
        <f t="shared" si="8"/>
        <v/>
      </c>
      <c r="B70" s="114">
        <v>68</v>
      </c>
      <c r="C70" s="117" t="str">
        <f>IF(Teilnehmer!J73=TRUE,Teilnehmer!B73,"")</f>
        <v/>
      </c>
      <c r="D70" s="116" t="str">
        <f>IF(C70="","",Teilnehmer!C73)</f>
        <v/>
      </c>
      <c r="E70" s="116">
        <v>73</v>
      </c>
      <c r="F70" s="115">
        <f>IF(D70="",0,Teilnehmer!N73)</f>
        <v>0</v>
      </c>
      <c r="G70" s="116">
        <f>IF(D70="",9999,Teilnehmer!P73)</f>
        <v>9999</v>
      </c>
      <c r="H70" s="116">
        <f>IF(D70="",9999,Teilnehmer!Q73)</f>
        <v>9999</v>
      </c>
      <c r="I70" s="116">
        <f>IF(D70="",0,Teilnehmer!R73)</f>
        <v>0</v>
      </c>
      <c r="J70" s="116">
        <f>IF(D70="",9999,Teilnehmer!S73)</f>
        <v>9999</v>
      </c>
      <c r="K70" s="116">
        <f>IF(D70="",9999,Teilnehmer!T73)</f>
        <v>9999</v>
      </c>
      <c r="L70" s="116">
        <f>IF(D70="",9999,Teilnehmer!U73)</f>
        <v>9999</v>
      </c>
      <c r="M70" s="116" t="str">
        <f>IF(D70="","-",Teilnehmer!X73)</f>
        <v>-</v>
      </c>
      <c r="N70" s="116" t="str">
        <f>IF(D70="","-",Teilnehmer!AK73)</f>
        <v>-</v>
      </c>
      <c r="O70" s="116" t="str">
        <f>IF(D70="","-",COUNTIF($M$3:M70,M70))</f>
        <v>-</v>
      </c>
      <c r="P70" s="116" t="str">
        <f t="shared" si="9"/>
        <v>--</v>
      </c>
      <c r="Q70" s="115" t="str">
        <f t="shared" si="10"/>
        <v/>
      </c>
      <c r="R70" s="152" t="str">
        <f t="shared" si="11"/>
        <v/>
      </c>
      <c r="S70" s="118" t="str">
        <f>IF(D70="","-",CONCATENATE(IF(O70&lt;10,"  ",""),O70,". ",Teilnehmer!Y73))</f>
        <v>-</v>
      </c>
      <c r="T70" s="153" t="str">
        <f>IF(D70="","",IF(O70&gt;1,VLOOKUP(CONCATENATE(M70,(O70-1)),$P$3:Q70,2,FALSE)-Q70,""))</f>
        <v/>
      </c>
    </row>
    <row r="71" spans="1:20" x14ac:dyDescent="0.25">
      <c r="A71" s="114" t="str">
        <f t="shared" si="8"/>
        <v/>
      </c>
      <c r="B71" s="114">
        <v>69</v>
      </c>
      <c r="C71" s="117" t="str">
        <f>IF(Teilnehmer!J74=TRUE,Teilnehmer!B74,"")</f>
        <v/>
      </c>
      <c r="D71" s="116" t="str">
        <f>IF(C71="","",Teilnehmer!C74)</f>
        <v/>
      </c>
      <c r="E71" s="116">
        <v>74</v>
      </c>
      <c r="F71" s="115">
        <f>IF(D71="",0,Teilnehmer!N74)</f>
        <v>0</v>
      </c>
      <c r="G71" s="116">
        <f>IF(D71="",9999,Teilnehmer!P74)</f>
        <v>9999</v>
      </c>
      <c r="H71" s="116">
        <f>IF(D71="",9999,Teilnehmer!Q74)</f>
        <v>9999</v>
      </c>
      <c r="I71" s="116">
        <f>IF(D71="",0,Teilnehmer!R74)</f>
        <v>0</v>
      </c>
      <c r="J71" s="116">
        <f>IF(D71="",9999,Teilnehmer!S74)</f>
        <v>9999</v>
      </c>
      <c r="K71" s="116">
        <f>IF(D71="",9999,Teilnehmer!T74)</f>
        <v>9999</v>
      </c>
      <c r="L71" s="116">
        <f>IF(D71="",9999,Teilnehmer!U74)</f>
        <v>9999</v>
      </c>
      <c r="M71" s="116" t="str">
        <f>IF(D71="","-",Teilnehmer!X74)</f>
        <v>-</v>
      </c>
      <c r="N71" s="116" t="str">
        <f>IF(D71="","-",Teilnehmer!AK74)</f>
        <v>-</v>
      </c>
      <c r="O71" s="116" t="str">
        <f>IF(D71="","-",COUNTIF($M$3:M71,M71))</f>
        <v>-</v>
      </c>
      <c r="P71" s="116" t="str">
        <f t="shared" si="9"/>
        <v>--</v>
      </c>
      <c r="Q71" s="115" t="str">
        <f t="shared" si="10"/>
        <v/>
      </c>
      <c r="R71" s="152" t="str">
        <f t="shared" si="11"/>
        <v/>
      </c>
      <c r="S71" s="118" t="str">
        <f>IF(D71="","-",CONCATENATE(IF(O71&lt;10,"  ",""),O71,". ",Teilnehmer!Y74))</f>
        <v>-</v>
      </c>
      <c r="T71" s="153" t="str">
        <f>IF(D71="","",IF(O71&gt;1,VLOOKUP(CONCATENATE(M71,(O71-1)),$P$3:Q71,2,FALSE)-Q71,""))</f>
        <v/>
      </c>
    </row>
    <row r="72" spans="1:20" x14ac:dyDescent="0.25">
      <c r="A72" s="114" t="str">
        <f t="shared" si="8"/>
        <v/>
      </c>
      <c r="B72" s="114">
        <v>70</v>
      </c>
      <c r="C72" s="117" t="str">
        <f>IF(Teilnehmer!J75=TRUE,Teilnehmer!B75,"")</f>
        <v/>
      </c>
      <c r="D72" s="116" t="str">
        <f>IF(C72="","",Teilnehmer!C75)</f>
        <v/>
      </c>
      <c r="E72" s="116">
        <v>75</v>
      </c>
      <c r="F72" s="115">
        <f>IF(D72="",0,Teilnehmer!N75)</f>
        <v>0</v>
      </c>
      <c r="G72" s="116">
        <f>IF(D72="",9999,Teilnehmer!P75)</f>
        <v>9999</v>
      </c>
      <c r="H72" s="116">
        <f>IF(D72="",9999,Teilnehmer!Q75)</f>
        <v>9999</v>
      </c>
      <c r="I72" s="116">
        <f>IF(D72="",0,Teilnehmer!R75)</f>
        <v>0</v>
      </c>
      <c r="J72" s="116">
        <f>IF(D72="",9999,Teilnehmer!S75)</f>
        <v>9999</v>
      </c>
      <c r="K72" s="116">
        <f>IF(D72="",9999,Teilnehmer!T75)</f>
        <v>9999</v>
      </c>
      <c r="L72" s="116">
        <f>IF(D72="",9999,Teilnehmer!U75)</f>
        <v>9999</v>
      </c>
      <c r="M72" s="116" t="str">
        <f>IF(D72="","-",Teilnehmer!X75)</f>
        <v>-</v>
      </c>
      <c r="N72" s="116" t="str">
        <f>IF(D72="","-",Teilnehmer!AK75)</f>
        <v>-</v>
      </c>
      <c r="O72" s="116" t="str">
        <f>IF(D72="","-",COUNTIF($M$3:M72,M72))</f>
        <v>-</v>
      </c>
      <c r="P72" s="116" t="str">
        <f t="shared" si="9"/>
        <v>--</v>
      </c>
      <c r="Q72" s="115" t="str">
        <f t="shared" si="10"/>
        <v/>
      </c>
      <c r="R72" s="152" t="str">
        <f t="shared" si="11"/>
        <v/>
      </c>
      <c r="S72" s="118" t="str">
        <f>IF(D72="","-",CONCATENATE(IF(O72&lt;10,"  ",""),O72,". ",Teilnehmer!Y75))</f>
        <v>-</v>
      </c>
      <c r="T72" s="153" t="str">
        <f>IF(D72="","",IF(O72&gt;1,VLOOKUP(CONCATENATE(M72,(O72-1)),$P$3:Q72,2,FALSE)-Q72,""))</f>
        <v/>
      </c>
    </row>
    <row r="73" spans="1:20" x14ac:dyDescent="0.25">
      <c r="A73" s="114" t="str">
        <f t="shared" si="8"/>
        <v/>
      </c>
      <c r="B73" s="114">
        <v>71</v>
      </c>
      <c r="C73" s="117" t="str">
        <f>IF(Teilnehmer!J76=TRUE,Teilnehmer!B76,"")</f>
        <v/>
      </c>
      <c r="D73" s="116" t="str">
        <f>IF(C73="","",Teilnehmer!C76)</f>
        <v/>
      </c>
      <c r="E73" s="116">
        <v>76</v>
      </c>
      <c r="F73" s="115">
        <f>IF(D73="",0,Teilnehmer!N76)</f>
        <v>0</v>
      </c>
      <c r="G73" s="116">
        <f>IF(D73="",9999,Teilnehmer!P76)</f>
        <v>9999</v>
      </c>
      <c r="H73" s="116">
        <f>IF(D73="",9999,Teilnehmer!Q76)</f>
        <v>9999</v>
      </c>
      <c r="I73" s="116">
        <f>IF(D73="",0,Teilnehmer!R76)</f>
        <v>0</v>
      </c>
      <c r="J73" s="116">
        <f>IF(D73="",9999,Teilnehmer!S76)</f>
        <v>9999</v>
      </c>
      <c r="K73" s="116">
        <f>IF(D73="",9999,Teilnehmer!T76)</f>
        <v>9999</v>
      </c>
      <c r="L73" s="116">
        <f>IF(D73="",9999,Teilnehmer!U76)</f>
        <v>9999</v>
      </c>
      <c r="M73" s="116" t="str">
        <f>IF(D73="","-",Teilnehmer!X76)</f>
        <v>-</v>
      </c>
      <c r="N73" s="116" t="str">
        <f>IF(D73="","-",Teilnehmer!AK76)</f>
        <v>-</v>
      </c>
      <c r="O73" s="116" t="str">
        <f>IF(D73="","-",COUNTIF($M$3:M73,M73))</f>
        <v>-</v>
      </c>
      <c r="P73" s="116" t="str">
        <f t="shared" si="9"/>
        <v>--</v>
      </c>
      <c r="Q73" s="115" t="str">
        <f t="shared" si="10"/>
        <v/>
      </c>
      <c r="R73" s="152" t="str">
        <f t="shared" si="11"/>
        <v/>
      </c>
      <c r="S73" s="118" t="str">
        <f>IF(D73="","-",CONCATENATE(IF(O73&lt;10,"  ",""),O73,". ",Teilnehmer!Y76))</f>
        <v>-</v>
      </c>
      <c r="T73" s="153" t="str">
        <f>IF(D73="","",IF(O73&gt;1,VLOOKUP(CONCATENATE(M73,(O73-1)),$P$3:Q73,2,FALSE)-Q73,""))</f>
        <v/>
      </c>
    </row>
    <row r="74" spans="1:20" x14ac:dyDescent="0.25">
      <c r="A74" s="114" t="str">
        <f t="shared" si="8"/>
        <v/>
      </c>
      <c r="B74" s="114">
        <v>72</v>
      </c>
      <c r="C74" s="117" t="str">
        <f>IF(Teilnehmer!J77=TRUE,Teilnehmer!B77,"")</f>
        <v/>
      </c>
      <c r="D74" s="116" t="str">
        <f>IF(C74="","",Teilnehmer!C77)</f>
        <v/>
      </c>
      <c r="E74" s="116">
        <v>77</v>
      </c>
      <c r="F74" s="115">
        <f>IF(D74="",0,Teilnehmer!N77)</f>
        <v>0</v>
      </c>
      <c r="G74" s="116">
        <f>IF(D74="",9999,Teilnehmer!P77)</f>
        <v>9999</v>
      </c>
      <c r="H74" s="116">
        <f>IF(D74="",9999,Teilnehmer!Q77)</f>
        <v>9999</v>
      </c>
      <c r="I74" s="116">
        <f>IF(D74="",0,Teilnehmer!R77)</f>
        <v>0</v>
      </c>
      <c r="J74" s="116">
        <f>IF(D74="",9999,Teilnehmer!S77)</f>
        <v>9999</v>
      </c>
      <c r="K74" s="116">
        <f>IF(D74="",9999,Teilnehmer!T77)</f>
        <v>9999</v>
      </c>
      <c r="L74" s="116">
        <f>IF(D74="",9999,Teilnehmer!U77)</f>
        <v>9999</v>
      </c>
      <c r="M74" s="116" t="str">
        <f>IF(D74="","-",Teilnehmer!X77)</f>
        <v>-</v>
      </c>
      <c r="N74" s="116" t="str">
        <f>IF(D74="","-",Teilnehmer!AK77)</f>
        <v>-</v>
      </c>
      <c r="O74" s="116" t="str">
        <f>IF(D74="","-",COUNTIF($M$3:M74,M74))</f>
        <v>-</v>
      </c>
      <c r="P74" s="116" t="str">
        <f t="shared" si="9"/>
        <v>--</v>
      </c>
      <c r="Q74" s="115" t="str">
        <f t="shared" si="10"/>
        <v/>
      </c>
      <c r="R74" s="152" t="str">
        <f t="shared" si="11"/>
        <v/>
      </c>
      <c r="S74" s="118" t="str">
        <f>IF(D74="","-",CONCATENATE(IF(O74&lt;10,"  ",""),O74,". ",Teilnehmer!Y77))</f>
        <v>-</v>
      </c>
      <c r="T74" s="153" t="str">
        <f>IF(D74="","",IF(O74&gt;1,VLOOKUP(CONCATENATE(M74,(O74-1)),$P$3:Q74,2,FALSE)-Q74,""))</f>
        <v/>
      </c>
    </row>
    <row r="75" spans="1:20" x14ac:dyDescent="0.25">
      <c r="A75" s="114" t="str">
        <f t="shared" si="8"/>
        <v/>
      </c>
      <c r="B75" s="114">
        <v>73</v>
      </c>
      <c r="C75" s="117" t="str">
        <f>IF(Teilnehmer!J78=TRUE,Teilnehmer!B78,"")</f>
        <v/>
      </c>
      <c r="D75" s="116" t="str">
        <f>IF(C75="","",Teilnehmer!C78)</f>
        <v/>
      </c>
      <c r="E75" s="116">
        <v>78</v>
      </c>
      <c r="F75" s="115">
        <f>IF(D75="",0,Teilnehmer!N78)</f>
        <v>0</v>
      </c>
      <c r="G75" s="116">
        <f>IF(D75="",9999,Teilnehmer!P78)</f>
        <v>9999</v>
      </c>
      <c r="H75" s="116">
        <f>IF(D75="",9999,Teilnehmer!Q78)</f>
        <v>9999</v>
      </c>
      <c r="I75" s="116">
        <f>IF(D75="",0,Teilnehmer!R78)</f>
        <v>0</v>
      </c>
      <c r="J75" s="116">
        <f>IF(D75="",9999,Teilnehmer!S78)</f>
        <v>9999</v>
      </c>
      <c r="K75" s="116">
        <f>IF(D75="",9999,Teilnehmer!T78)</f>
        <v>9999</v>
      </c>
      <c r="L75" s="116">
        <f>IF(D75="",9999,Teilnehmer!U78)</f>
        <v>9999</v>
      </c>
      <c r="M75" s="116" t="str">
        <f>IF(D75="","-",Teilnehmer!X78)</f>
        <v>-</v>
      </c>
      <c r="N75" s="116" t="str">
        <f>IF(D75="","-",Teilnehmer!AK78)</f>
        <v>-</v>
      </c>
      <c r="O75" s="116" t="str">
        <f>IF(D75="","-",COUNTIF($M$3:M75,M75))</f>
        <v>-</v>
      </c>
      <c r="P75" s="116" t="str">
        <f t="shared" si="9"/>
        <v>--</v>
      </c>
      <c r="Q75" s="115" t="str">
        <f t="shared" si="10"/>
        <v/>
      </c>
      <c r="R75" s="152" t="str">
        <f t="shared" si="11"/>
        <v/>
      </c>
      <c r="S75" s="118" t="str">
        <f>IF(D75="","-",CONCATENATE(IF(O75&lt;10,"  ",""),O75,". ",Teilnehmer!Y78))</f>
        <v>-</v>
      </c>
      <c r="T75" s="153" t="str">
        <f>IF(D75="","",IF(O75&gt;1,VLOOKUP(CONCATENATE(M75,(O75-1)),$P$3:Q75,2,FALSE)-Q75,""))</f>
        <v/>
      </c>
    </row>
    <row r="76" spans="1:20" x14ac:dyDescent="0.25">
      <c r="A76" s="114" t="str">
        <f t="shared" si="8"/>
        <v/>
      </c>
      <c r="B76" s="114">
        <v>74</v>
      </c>
      <c r="C76" s="117" t="str">
        <f>IF(Teilnehmer!J79=TRUE,Teilnehmer!B79,"")</f>
        <v/>
      </c>
      <c r="D76" s="116" t="str">
        <f>IF(C76="","",Teilnehmer!C79)</f>
        <v/>
      </c>
      <c r="E76" s="116">
        <v>79</v>
      </c>
      <c r="F76" s="115">
        <f>IF(D76="",0,Teilnehmer!N79)</f>
        <v>0</v>
      </c>
      <c r="G76" s="116">
        <f>IF(D76="",9999,Teilnehmer!P79)</f>
        <v>9999</v>
      </c>
      <c r="H76" s="116">
        <f>IF(D76="",9999,Teilnehmer!Q79)</f>
        <v>9999</v>
      </c>
      <c r="I76" s="116">
        <f>IF(D76="",0,Teilnehmer!R79)</f>
        <v>0</v>
      </c>
      <c r="J76" s="116">
        <f>IF(D76="",9999,Teilnehmer!S79)</f>
        <v>9999</v>
      </c>
      <c r="K76" s="116">
        <f>IF(D76="",9999,Teilnehmer!T79)</f>
        <v>9999</v>
      </c>
      <c r="L76" s="116">
        <f>IF(D76="",9999,Teilnehmer!U79)</f>
        <v>9999</v>
      </c>
      <c r="M76" s="116" t="str">
        <f>IF(D76="","-",Teilnehmer!X79)</f>
        <v>-</v>
      </c>
      <c r="N76" s="116" t="str">
        <f>IF(D76="","-",Teilnehmer!AK79)</f>
        <v>-</v>
      </c>
      <c r="O76" s="116" t="str">
        <f>IF(D76="","-",COUNTIF($M$3:M76,M76))</f>
        <v>-</v>
      </c>
      <c r="P76" s="116" t="str">
        <f t="shared" si="9"/>
        <v>--</v>
      </c>
      <c r="Q76" s="115" t="str">
        <f t="shared" si="10"/>
        <v/>
      </c>
      <c r="R76" s="152" t="str">
        <f t="shared" si="11"/>
        <v/>
      </c>
      <c r="S76" s="118" t="str">
        <f>IF(D76="","-",CONCATENATE(IF(O76&lt;10,"  ",""),O76,". ",Teilnehmer!Y79))</f>
        <v>-</v>
      </c>
      <c r="T76" s="153" t="str">
        <f>IF(D76="","",IF(O76&gt;1,VLOOKUP(CONCATENATE(M76,(O76-1)),$P$3:Q76,2,FALSE)-Q76,""))</f>
        <v/>
      </c>
    </row>
    <row r="77" spans="1:20" x14ac:dyDescent="0.25">
      <c r="A77" s="114" t="str">
        <f t="shared" si="8"/>
        <v/>
      </c>
      <c r="B77" s="114">
        <v>75</v>
      </c>
      <c r="C77" s="117" t="str">
        <f>IF(Teilnehmer!J80=TRUE,Teilnehmer!B80,"")</f>
        <v/>
      </c>
      <c r="D77" s="116" t="str">
        <f>IF(C77="","",Teilnehmer!C80)</f>
        <v/>
      </c>
      <c r="E77" s="116">
        <v>80</v>
      </c>
      <c r="F77" s="115">
        <f>IF(D77="",0,Teilnehmer!N80)</f>
        <v>0</v>
      </c>
      <c r="G77" s="116">
        <f>IF(D77="",9999,Teilnehmer!P80)</f>
        <v>9999</v>
      </c>
      <c r="H77" s="116">
        <f>IF(D77="",9999,Teilnehmer!Q80)</f>
        <v>9999</v>
      </c>
      <c r="I77" s="116">
        <f>IF(D77="",0,Teilnehmer!R80)</f>
        <v>0</v>
      </c>
      <c r="J77" s="116">
        <f>IF(D77="",9999,Teilnehmer!S80)</f>
        <v>9999</v>
      </c>
      <c r="K77" s="116">
        <f>IF(D77="",9999,Teilnehmer!T80)</f>
        <v>9999</v>
      </c>
      <c r="L77" s="116">
        <f>IF(D77="",9999,Teilnehmer!U80)</f>
        <v>9999</v>
      </c>
      <c r="M77" s="116" t="str">
        <f>IF(D77="","-",Teilnehmer!X80)</f>
        <v>-</v>
      </c>
      <c r="N77" s="116" t="str">
        <f>IF(D77="","-",Teilnehmer!AK80)</f>
        <v>-</v>
      </c>
      <c r="O77" s="116" t="str">
        <f>IF(D77="","-",COUNTIF($M$3:M77,M77))</f>
        <v>-</v>
      </c>
      <c r="P77" s="116" t="str">
        <f t="shared" si="9"/>
        <v>--</v>
      </c>
      <c r="Q77" s="115" t="str">
        <f t="shared" si="10"/>
        <v/>
      </c>
      <c r="R77" s="152" t="str">
        <f t="shared" si="11"/>
        <v/>
      </c>
      <c r="S77" s="118" t="str">
        <f>IF(D77="","-",CONCATENATE(IF(O77&lt;10,"  ",""),O77,". ",Teilnehmer!Y80))</f>
        <v>-</v>
      </c>
      <c r="T77" s="153" t="str">
        <f>IF(D77="","",IF(O77&gt;1,VLOOKUP(CONCATENATE(M77,(O77-1)),$P$3:Q77,2,FALSE)-Q77,""))</f>
        <v/>
      </c>
    </row>
    <row r="78" spans="1:20" x14ac:dyDescent="0.25">
      <c r="A78" s="114" t="str">
        <f t="shared" si="8"/>
        <v/>
      </c>
      <c r="B78" s="114">
        <v>76</v>
      </c>
      <c r="C78" s="117" t="str">
        <f>IF(Teilnehmer!J81=TRUE,Teilnehmer!B81,"")</f>
        <v/>
      </c>
      <c r="D78" s="116" t="str">
        <f>IF(C78="","",Teilnehmer!C81)</f>
        <v/>
      </c>
      <c r="E78" s="116">
        <v>81</v>
      </c>
      <c r="F78" s="115">
        <f>IF(D78="",0,Teilnehmer!N81)</f>
        <v>0</v>
      </c>
      <c r="G78" s="116">
        <f>IF(D78="",9999,Teilnehmer!P81)</f>
        <v>9999</v>
      </c>
      <c r="H78" s="116">
        <f>IF(D78="",9999,Teilnehmer!Q81)</f>
        <v>9999</v>
      </c>
      <c r="I78" s="116">
        <f>IF(D78="",0,Teilnehmer!R81)</f>
        <v>0</v>
      </c>
      <c r="J78" s="116">
        <f>IF(D78="",9999,Teilnehmer!S81)</f>
        <v>9999</v>
      </c>
      <c r="K78" s="116">
        <f>IF(D78="",9999,Teilnehmer!T81)</f>
        <v>9999</v>
      </c>
      <c r="L78" s="116">
        <f>IF(D78="",9999,Teilnehmer!U81)</f>
        <v>9999</v>
      </c>
      <c r="M78" s="116" t="str">
        <f>IF(D78="","-",Teilnehmer!X81)</f>
        <v>-</v>
      </c>
      <c r="N78" s="116" t="str">
        <f>IF(D78="","-",Teilnehmer!AK81)</f>
        <v>-</v>
      </c>
      <c r="O78" s="116" t="str">
        <f>IF(D78="","-",COUNTIF($M$3:M78,M78))</f>
        <v>-</v>
      </c>
      <c r="P78" s="116" t="str">
        <f t="shared" si="9"/>
        <v>--</v>
      </c>
      <c r="Q78" s="115" t="str">
        <f t="shared" si="10"/>
        <v/>
      </c>
      <c r="R78" s="152" t="str">
        <f t="shared" si="11"/>
        <v/>
      </c>
      <c r="S78" s="118" t="str">
        <f>IF(D78="","-",CONCATENATE(IF(O78&lt;10,"  ",""),O78,". ",Teilnehmer!Y81))</f>
        <v>-</v>
      </c>
      <c r="T78" s="153" t="str">
        <f>IF(D78="","",IF(O78&gt;1,VLOOKUP(CONCATENATE(M78,(O78-1)),$P$3:Q78,2,FALSE)-Q78,""))</f>
        <v/>
      </c>
    </row>
    <row r="79" spans="1:20" x14ac:dyDescent="0.25">
      <c r="A79" s="114" t="str">
        <f t="shared" si="8"/>
        <v/>
      </c>
      <c r="B79" s="114">
        <v>77</v>
      </c>
      <c r="C79" s="117" t="str">
        <f>IF(Teilnehmer!J82=TRUE,Teilnehmer!B82,"")</f>
        <v/>
      </c>
      <c r="D79" s="116" t="str">
        <f>IF(C79="","",Teilnehmer!C82)</f>
        <v/>
      </c>
      <c r="E79" s="116">
        <v>82</v>
      </c>
      <c r="F79" s="115">
        <f>IF(D79="",0,Teilnehmer!N82)</f>
        <v>0</v>
      </c>
      <c r="G79" s="116">
        <f>IF(D79="",9999,Teilnehmer!P82)</f>
        <v>9999</v>
      </c>
      <c r="H79" s="116">
        <f>IF(D79="",9999,Teilnehmer!Q82)</f>
        <v>9999</v>
      </c>
      <c r="I79" s="116">
        <f>IF(D79="",0,Teilnehmer!R82)</f>
        <v>0</v>
      </c>
      <c r="J79" s="116">
        <f>IF(D79="",9999,Teilnehmer!S82)</f>
        <v>9999</v>
      </c>
      <c r="K79" s="116">
        <f>IF(D79="",9999,Teilnehmer!T82)</f>
        <v>9999</v>
      </c>
      <c r="L79" s="116">
        <f>IF(D79="",9999,Teilnehmer!U82)</f>
        <v>9999</v>
      </c>
      <c r="M79" s="116" t="str">
        <f>IF(D79="","-",Teilnehmer!X82)</f>
        <v>-</v>
      </c>
      <c r="N79" s="116" t="str">
        <f>IF(D79="","-",Teilnehmer!AK82)</f>
        <v>-</v>
      </c>
      <c r="O79" s="116" t="str">
        <f>IF(D79="","-",COUNTIF($M$3:M79,M79))</f>
        <v>-</v>
      </c>
      <c r="P79" s="116" t="str">
        <f t="shared" si="9"/>
        <v>--</v>
      </c>
      <c r="Q79" s="115" t="str">
        <f t="shared" si="10"/>
        <v/>
      </c>
      <c r="R79" s="152" t="str">
        <f t="shared" si="11"/>
        <v/>
      </c>
      <c r="S79" s="118" t="str">
        <f>IF(D79="","-",CONCATENATE(IF(O79&lt;10,"  ",""),O79,". ",Teilnehmer!Y82))</f>
        <v>-</v>
      </c>
      <c r="T79" s="153" t="str">
        <f>IF(D79="","",IF(O79&gt;1,VLOOKUP(CONCATENATE(M79,(O79-1)),$P$3:Q79,2,FALSE)-Q79,""))</f>
        <v/>
      </c>
    </row>
    <row r="80" spans="1:20" x14ac:dyDescent="0.25">
      <c r="A80" s="114" t="str">
        <f t="shared" si="8"/>
        <v/>
      </c>
      <c r="B80" s="114">
        <v>78</v>
      </c>
      <c r="C80" s="117" t="str">
        <f>IF(Teilnehmer!J83=TRUE,Teilnehmer!B83,"")</f>
        <v/>
      </c>
      <c r="D80" s="116" t="str">
        <f>IF(C80="","",Teilnehmer!C83)</f>
        <v/>
      </c>
      <c r="E80" s="116">
        <v>83</v>
      </c>
      <c r="F80" s="115">
        <f>IF(D80="",0,Teilnehmer!N83)</f>
        <v>0</v>
      </c>
      <c r="G80" s="116">
        <f>IF(D80="",9999,Teilnehmer!P83)</f>
        <v>9999</v>
      </c>
      <c r="H80" s="116">
        <f>IF(D80="",9999,Teilnehmer!Q83)</f>
        <v>9999</v>
      </c>
      <c r="I80" s="116">
        <f>IF(D80="",0,Teilnehmer!R83)</f>
        <v>0</v>
      </c>
      <c r="J80" s="116">
        <f>IF(D80="",9999,Teilnehmer!S83)</f>
        <v>9999</v>
      </c>
      <c r="K80" s="116">
        <f>IF(D80="",9999,Teilnehmer!T83)</f>
        <v>9999</v>
      </c>
      <c r="L80" s="116">
        <f>IF(D80="",9999,Teilnehmer!U83)</f>
        <v>9999</v>
      </c>
      <c r="M80" s="116" t="str">
        <f>IF(D80="","-",Teilnehmer!X83)</f>
        <v>-</v>
      </c>
      <c r="N80" s="116" t="str">
        <f>IF(D80="","-",Teilnehmer!AK83)</f>
        <v>-</v>
      </c>
      <c r="O80" s="116" t="str">
        <f>IF(D80="","-",COUNTIF($M$3:M80,M80))</f>
        <v>-</v>
      </c>
      <c r="P80" s="116" t="str">
        <f t="shared" si="9"/>
        <v>--</v>
      </c>
      <c r="Q80" s="115" t="str">
        <f t="shared" si="10"/>
        <v/>
      </c>
      <c r="R80" s="152" t="str">
        <f t="shared" si="11"/>
        <v/>
      </c>
      <c r="S80" s="118" t="str">
        <f>IF(D80="","-",CONCATENATE(IF(O80&lt;10,"  ",""),O80,". ",Teilnehmer!Y83))</f>
        <v>-</v>
      </c>
      <c r="T80" s="153" t="str">
        <f>IF(D80="","",IF(O80&gt;1,VLOOKUP(CONCATENATE(M80,(O80-1)),$P$3:Q80,2,FALSE)-Q80,""))</f>
        <v/>
      </c>
    </row>
    <row r="81" spans="1:20" x14ac:dyDescent="0.25">
      <c r="A81" s="114" t="str">
        <f t="shared" si="8"/>
        <v/>
      </c>
      <c r="B81" s="114">
        <v>79</v>
      </c>
      <c r="C81" s="117" t="str">
        <f>IF(Teilnehmer!J84=TRUE,Teilnehmer!B84,"")</f>
        <v/>
      </c>
      <c r="D81" s="116" t="str">
        <f>IF(C81="","",Teilnehmer!C84)</f>
        <v/>
      </c>
      <c r="E81" s="116">
        <v>84</v>
      </c>
      <c r="F81" s="115">
        <f>IF(D81="",0,Teilnehmer!N84)</f>
        <v>0</v>
      </c>
      <c r="G81" s="116">
        <f>IF(D81="",9999,Teilnehmer!P84)</f>
        <v>9999</v>
      </c>
      <c r="H81" s="116">
        <f>IF(D81="",9999,Teilnehmer!Q84)</f>
        <v>9999</v>
      </c>
      <c r="I81" s="116">
        <f>IF(D81="",0,Teilnehmer!R84)</f>
        <v>0</v>
      </c>
      <c r="J81" s="116">
        <f>IF(D81="",9999,Teilnehmer!S84)</f>
        <v>9999</v>
      </c>
      <c r="K81" s="116">
        <f>IF(D81="",9999,Teilnehmer!T84)</f>
        <v>9999</v>
      </c>
      <c r="L81" s="116">
        <f>IF(D81="",9999,Teilnehmer!U84)</f>
        <v>9999</v>
      </c>
      <c r="M81" s="116" t="str">
        <f>IF(D81="","-",Teilnehmer!X84)</f>
        <v>-</v>
      </c>
      <c r="N81" s="116" t="str">
        <f>IF(D81="","-",Teilnehmer!AK84)</f>
        <v>-</v>
      </c>
      <c r="O81" s="116" t="str">
        <f>IF(D81="","-",COUNTIF($M$3:M81,M81))</f>
        <v>-</v>
      </c>
      <c r="P81" s="116" t="str">
        <f t="shared" si="9"/>
        <v>--</v>
      </c>
      <c r="Q81" s="115" t="str">
        <f t="shared" si="10"/>
        <v/>
      </c>
      <c r="R81" s="152" t="str">
        <f t="shared" si="11"/>
        <v/>
      </c>
      <c r="S81" s="118" t="str">
        <f>IF(D81="","-",CONCATENATE(IF(O81&lt;10,"  ",""),O81,". ",Teilnehmer!Y84))</f>
        <v>-</v>
      </c>
      <c r="T81" s="153" t="str">
        <f>IF(D81="","",IF(O81&gt;1,VLOOKUP(CONCATENATE(M81,(O81-1)),$P$3:Q81,2,FALSE)-Q81,""))</f>
        <v/>
      </c>
    </row>
    <row r="82" spans="1:20" x14ac:dyDescent="0.25">
      <c r="A82" s="114" t="str">
        <f t="shared" si="8"/>
        <v/>
      </c>
      <c r="B82" s="114">
        <v>80</v>
      </c>
      <c r="C82" s="117" t="str">
        <f>IF(Teilnehmer!J85=TRUE,Teilnehmer!B85,"")</f>
        <v/>
      </c>
      <c r="D82" s="116" t="str">
        <f>IF(C82="","",Teilnehmer!C85)</f>
        <v/>
      </c>
      <c r="E82" s="116">
        <v>85</v>
      </c>
      <c r="F82" s="115">
        <f>IF(D82="",0,Teilnehmer!N85)</f>
        <v>0</v>
      </c>
      <c r="G82" s="116">
        <f>IF(D82="",9999,Teilnehmer!P85)</f>
        <v>9999</v>
      </c>
      <c r="H82" s="116">
        <f>IF(D82="",9999,Teilnehmer!Q85)</f>
        <v>9999</v>
      </c>
      <c r="I82" s="116">
        <f>IF(D82="",0,Teilnehmer!R85)</f>
        <v>0</v>
      </c>
      <c r="J82" s="116">
        <f>IF(D82="",9999,Teilnehmer!S85)</f>
        <v>9999</v>
      </c>
      <c r="K82" s="116">
        <f>IF(D82="",9999,Teilnehmer!T85)</f>
        <v>9999</v>
      </c>
      <c r="L82" s="116">
        <f>IF(D82="",9999,Teilnehmer!U85)</f>
        <v>9999</v>
      </c>
      <c r="M82" s="116" t="str">
        <f>IF(D82="","-",Teilnehmer!X85)</f>
        <v>-</v>
      </c>
      <c r="N82" s="116" t="str">
        <f>IF(D82="","-",Teilnehmer!AK85)</f>
        <v>-</v>
      </c>
      <c r="O82" s="116" t="str">
        <f>IF(D82="","-",COUNTIF($M$3:M82,M82))</f>
        <v>-</v>
      </c>
      <c r="P82" s="116" t="str">
        <f t="shared" si="9"/>
        <v>--</v>
      </c>
      <c r="Q82" s="115" t="str">
        <f t="shared" si="10"/>
        <v/>
      </c>
      <c r="R82" s="152" t="str">
        <f t="shared" si="11"/>
        <v/>
      </c>
      <c r="S82" s="118" t="str">
        <f>IF(D82="","-",CONCATENATE(IF(O82&lt;10,"  ",""),O82,". ",Teilnehmer!Y85))</f>
        <v>-</v>
      </c>
      <c r="T82" s="153" t="str">
        <f>IF(D82="","",IF(O82&gt;1,VLOOKUP(CONCATENATE(M82,(O82-1)),$P$3:Q82,2,FALSE)-Q82,""))</f>
        <v/>
      </c>
    </row>
    <row r="83" spans="1:20" x14ac:dyDescent="0.25">
      <c r="A83" s="114" t="str">
        <f t="shared" si="8"/>
        <v/>
      </c>
      <c r="B83" s="114">
        <v>81</v>
      </c>
      <c r="C83" s="117" t="str">
        <f>IF(Teilnehmer!J86=TRUE,Teilnehmer!B86,"")</f>
        <v/>
      </c>
      <c r="D83" s="116" t="str">
        <f>IF(C83="","",Teilnehmer!C86)</f>
        <v/>
      </c>
      <c r="E83" s="116">
        <v>86</v>
      </c>
      <c r="F83" s="115">
        <f>IF(D83="",0,Teilnehmer!N86)</f>
        <v>0</v>
      </c>
      <c r="G83" s="116">
        <f>IF(D83="",9999,Teilnehmer!P86)</f>
        <v>9999</v>
      </c>
      <c r="H83" s="116">
        <f>IF(D83="",9999,Teilnehmer!Q86)</f>
        <v>9999</v>
      </c>
      <c r="I83" s="116">
        <f>IF(D83="",0,Teilnehmer!R86)</f>
        <v>0</v>
      </c>
      <c r="J83" s="116">
        <f>IF(D83="",9999,Teilnehmer!S86)</f>
        <v>9999</v>
      </c>
      <c r="K83" s="116">
        <f>IF(D83="",9999,Teilnehmer!T86)</f>
        <v>9999</v>
      </c>
      <c r="L83" s="116">
        <f>IF(D83="",9999,Teilnehmer!U86)</f>
        <v>9999</v>
      </c>
      <c r="M83" s="116" t="str">
        <f>IF(D83="","-",Teilnehmer!X86)</f>
        <v>-</v>
      </c>
      <c r="N83" s="116" t="str">
        <f>IF(D83="","-",Teilnehmer!AK86)</f>
        <v>-</v>
      </c>
      <c r="O83" s="116" t="str">
        <f>IF(D83="","-",COUNTIF($M$3:M83,M83))</f>
        <v>-</v>
      </c>
      <c r="P83" s="116" t="str">
        <f t="shared" si="9"/>
        <v>--</v>
      </c>
      <c r="Q83" s="115" t="str">
        <f t="shared" si="10"/>
        <v/>
      </c>
      <c r="R83" s="152" t="str">
        <f t="shared" si="11"/>
        <v/>
      </c>
      <c r="S83" s="118" t="str">
        <f>IF(D83="","-",CONCATENATE(IF(O83&lt;10,"  ",""),O83,". ",Teilnehmer!Y86))</f>
        <v>-</v>
      </c>
      <c r="T83" s="153" t="str">
        <f>IF(D83="","",IF(O83&gt;1,VLOOKUP(CONCATENATE(M83,(O83-1)),$P$3:Q83,2,FALSE)-Q83,""))</f>
        <v/>
      </c>
    </row>
    <row r="84" spans="1:20" x14ac:dyDescent="0.25">
      <c r="A84" s="114" t="str">
        <f t="shared" si="8"/>
        <v/>
      </c>
      <c r="B84" s="114">
        <v>82</v>
      </c>
      <c r="C84" s="117" t="str">
        <f>IF(Teilnehmer!J87=TRUE,Teilnehmer!B87,"")</f>
        <v/>
      </c>
      <c r="D84" s="116" t="str">
        <f>IF(C84="","",Teilnehmer!C87)</f>
        <v/>
      </c>
      <c r="E84" s="116">
        <v>87</v>
      </c>
      <c r="F84" s="115">
        <f>IF(D84="",0,Teilnehmer!N87)</f>
        <v>0</v>
      </c>
      <c r="G84" s="116">
        <f>IF(D84="",9999,Teilnehmer!P87)</f>
        <v>9999</v>
      </c>
      <c r="H84" s="116">
        <f>IF(D84="",9999,Teilnehmer!Q87)</f>
        <v>9999</v>
      </c>
      <c r="I84" s="116">
        <f>IF(D84="",0,Teilnehmer!R87)</f>
        <v>0</v>
      </c>
      <c r="J84" s="116">
        <f>IF(D84="",9999,Teilnehmer!S87)</f>
        <v>9999</v>
      </c>
      <c r="K84" s="116">
        <f>IF(D84="",9999,Teilnehmer!T87)</f>
        <v>9999</v>
      </c>
      <c r="L84" s="116">
        <f>IF(D84="",9999,Teilnehmer!U87)</f>
        <v>9999</v>
      </c>
      <c r="M84" s="116" t="str">
        <f>IF(D84="","-",Teilnehmer!X87)</f>
        <v>-</v>
      </c>
      <c r="N84" s="116" t="str">
        <f>IF(D84="","-",Teilnehmer!AK87)</f>
        <v>-</v>
      </c>
      <c r="O84" s="116" t="str">
        <f>IF(D84="","-",COUNTIF($M$3:M84,M84))</f>
        <v>-</v>
      </c>
      <c r="P84" s="116" t="str">
        <f t="shared" si="9"/>
        <v>--</v>
      </c>
      <c r="Q84" s="115" t="str">
        <f t="shared" si="10"/>
        <v/>
      </c>
      <c r="R84" s="152" t="str">
        <f t="shared" si="11"/>
        <v/>
      </c>
      <c r="S84" s="118" t="str">
        <f>IF(D84="","-",CONCATENATE(IF(O84&lt;10,"  ",""),O84,". ",Teilnehmer!Y87))</f>
        <v>-</v>
      </c>
      <c r="T84" s="153" t="str">
        <f>IF(D84="","",IF(O84&gt;1,VLOOKUP(CONCATENATE(M84,(O84-1)),$P$3:Q84,2,FALSE)-Q84,""))</f>
        <v/>
      </c>
    </row>
    <row r="85" spans="1:20" x14ac:dyDescent="0.25">
      <c r="A85" s="114" t="str">
        <f t="shared" si="8"/>
        <v/>
      </c>
      <c r="B85" s="114">
        <v>83</v>
      </c>
      <c r="C85" s="117" t="str">
        <f>IF(Teilnehmer!J88=TRUE,Teilnehmer!B88,"")</f>
        <v/>
      </c>
      <c r="D85" s="116" t="str">
        <f>IF(C85="","",Teilnehmer!C88)</f>
        <v/>
      </c>
      <c r="E85" s="116">
        <v>88</v>
      </c>
      <c r="F85" s="115">
        <f>IF(D85="",0,Teilnehmer!N88)</f>
        <v>0</v>
      </c>
      <c r="G85" s="116">
        <f>IF(D85="",9999,Teilnehmer!P88)</f>
        <v>9999</v>
      </c>
      <c r="H85" s="116">
        <f>IF(D85="",9999,Teilnehmer!Q88)</f>
        <v>9999</v>
      </c>
      <c r="I85" s="116">
        <f>IF(D85="",0,Teilnehmer!R88)</f>
        <v>0</v>
      </c>
      <c r="J85" s="116">
        <f>IF(D85="",9999,Teilnehmer!S88)</f>
        <v>9999</v>
      </c>
      <c r="K85" s="116">
        <f>IF(D85="",9999,Teilnehmer!T88)</f>
        <v>9999</v>
      </c>
      <c r="L85" s="116">
        <f>IF(D85="",9999,Teilnehmer!U88)</f>
        <v>9999</v>
      </c>
      <c r="M85" s="116" t="str">
        <f>IF(D85="","-",Teilnehmer!X88)</f>
        <v>-</v>
      </c>
      <c r="N85" s="116" t="str">
        <f>IF(D85="","-",Teilnehmer!AK88)</f>
        <v>-</v>
      </c>
      <c r="O85" s="116" t="str">
        <f>IF(D85="","-",COUNTIF($M$3:M85,M85))</f>
        <v>-</v>
      </c>
      <c r="P85" s="116" t="str">
        <f t="shared" si="9"/>
        <v>--</v>
      </c>
      <c r="Q85" s="115" t="str">
        <f t="shared" si="10"/>
        <v/>
      </c>
      <c r="R85" s="152" t="str">
        <f t="shared" si="11"/>
        <v/>
      </c>
      <c r="S85" s="118" t="str">
        <f>IF(D85="","-",CONCATENATE(IF(O85&lt;10,"  ",""),O85,". ",Teilnehmer!Y88))</f>
        <v>-</v>
      </c>
      <c r="T85" s="153" t="str">
        <f>IF(D85="","",IF(O85&gt;1,VLOOKUP(CONCATENATE(M85,(O85-1)),$P$3:Q85,2,FALSE)-Q85,""))</f>
        <v/>
      </c>
    </row>
    <row r="86" spans="1:20" x14ac:dyDescent="0.25">
      <c r="A86" s="114" t="str">
        <f t="shared" si="8"/>
        <v/>
      </c>
      <c r="B86" s="114">
        <v>84</v>
      </c>
      <c r="C86" s="117" t="str">
        <f>IF(Teilnehmer!J89=TRUE,Teilnehmer!B89,"")</f>
        <v/>
      </c>
      <c r="D86" s="116" t="str">
        <f>IF(C86="","",Teilnehmer!C89)</f>
        <v/>
      </c>
      <c r="E86" s="116">
        <v>89</v>
      </c>
      <c r="F86" s="115">
        <f>IF(D86="",0,Teilnehmer!N89)</f>
        <v>0</v>
      </c>
      <c r="G86" s="116">
        <f>IF(D86="",9999,Teilnehmer!P89)</f>
        <v>9999</v>
      </c>
      <c r="H86" s="116">
        <f>IF(D86="",9999,Teilnehmer!Q89)</f>
        <v>9999</v>
      </c>
      <c r="I86" s="116">
        <f>IF(D86="",0,Teilnehmer!R89)</f>
        <v>0</v>
      </c>
      <c r="J86" s="116">
        <f>IF(D86="",9999,Teilnehmer!S89)</f>
        <v>9999</v>
      </c>
      <c r="K86" s="116">
        <f>IF(D86="",9999,Teilnehmer!T89)</f>
        <v>9999</v>
      </c>
      <c r="L86" s="116">
        <f>IF(D86="",9999,Teilnehmer!U89)</f>
        <v>9999</v>
      </c>
      <c r="M86" s="116" t="str">
        <f>IF(D86="","-",Teilnehmer!X89)</f>
        <v>-</v>
      </c>
      <c r="N86" s="116" t="str">
        <f>IF(D86="","-",Teilnehmer!AK89)</f>
        <v>-</v>
      </c>
      <c r="O86" s="116" t="str">
        <f>IF(D86="","-",COUNTIF($M$3:M86,M86))</f>
        <v>-</v>
      </c>
      <c r="P86" s="116" t="str">
        <f t="shared" si="9"/>
        <v>--</v>
      </c>
      <c r="Q86" s="115" t="str">
        <f t="shared" si="10"/>
        <v/>
      </c>
      <c r="R86" s="152" t="str">
        <f t="shared" si="11"/>
        <v/>
      </c>
      <c r="S86" s="118" t="str">
        <f>IF(D86="","-",CONCATENATE(IF(O86&lt;10,"  ",""),O86,". ",Teilnehmer!Y89))</f>
        <v>-</v>
      </c>
      <c r="T86" s="153" t="str">
        <f>IF(D86="","",IF(O86&gt;1,VLOOKUP(CONCATENATE(M86,(O86-1)),$P$3:Q86,2,FALSE)-Q86,""))</f>
        <v/>
      </c>
    </row>
    <row r="87" spans="1:20" x14ac:dyDescent="0.25">
      <c r="A87" s="114" t="str">
        <f t="shared" si="8"/>
        <v/>
      </c>
      <c r="B87" s="114">
        <v>85</v>
      </c>
      <c r="C87" s="117" t="str">
        <f>IF(Teilnehmer!J90=TRUE,Teilnehmer!B90,"")</f>
        <v/>
      </c>
      <c r="D87" s="116" t="str">
        <f>IF(C87="","",Teilnehmer!C90)</f>
        <v/>
      </c>
      <c r="E87" s="116">
        <v>90</v>
      </c>
      <c r="F87" s="115">
        <f>IF(D87="",0,Teilnehmer!N90)</f>
        <v>0</v>
      </c>
      <c r="G87" s="116">
        <f>IF(D87="",9999,Teilnehmer!P90)</f>
        <v>9999</v>
      </c>
      <c r="H87" s="116">
        <f>IF(D87="",9999,Teilnehmer!Q90)</f>
        <v>9999</v>
      </c>
      <c r="I87" s="116">
        <f>IF(D87="",0,Teilnehmer!R90)</f>
        <v>0</v>
      </c>
      <c r="J87" s="116">
        <f>IF(D87="",9999,Teilnehmer!S90)</f>
        <v>9999</v>
      </c>
      <c r="K87" s="116">
        <f>IF(D87="",9999,Teilnehmer!T90)</f>
        <v>9999</v>
      </c>
      <c r="L87" s="116">
        <f>IF(D87="",9999,Teilnehmer!U90)</f>
        <v>9999</v>
      </c>
      <c r="M87" s="116" t="str">
        <f>IF(D87="","-",Teilnehmer!X90)</f>
        <v>-</v>
      </c>
      <c r="N87" s="116" t="str">
        <f>IF(D87="","-",Teilnehmer!AK90)</f>
        <v>-</v>
      </c>
      <c r="O87" s="116" t="str">
        <f>IF(D87="","-",COUNTIF($M$3:M87,M87))</f>
        <v>-</v>
      </c>
      <c r="P87" s="116" t="str">
        <f t="shared" si="9"/>
        <v>--</v>
      </c>
      <c r="Q87" s="115" t="str">
        <f t="shared" si="10"/>
        <v/>
      </c>
      <c r="R87" s="152" t="str">
        <f t="shared" si="11"/>
        <v/>
      </c>
      <c r="S87" s="118" t="str">
        <f>IF(D87="","-",CONCATENATE(IF(O87&lt;10,"  ",""),O87,". ",Teilnehmer!Y90))</f>
        <v>-</v>
      </c>
      <c r="T87" s="153" t="str">
        <f>IF(D87="","",IF(O87&gt;1,VLOOKUP(CONCATENATE(M87,(O87-1)),$P$3:Q87,2,FALSE)-Q87,""))</f>
        <v/>
      </c>
    </row>
    <row r="88" spans="1:20" x14ac:dyDescent="0.25">
      <c r="A88" s="114" t="str">
        <f t="shared" si="8"/>
        <v/>
      </c>
      <c r="B88" s="114">
        <v>86</v>
      </c>
      <c r="C88" s="117" t="str">
        <f>IF(Teilnehmer!J91=TRUE,Teilnehmer!B91,"")</f>
        <v/>
      </c>
      <c r="D88" s="116" t="str">
        <f>IF(C88="","",Teilnehmer!C91)</f>
        <v/>
      </c>
      <c r="E88" s="116">
        <v>91</v>
      </c>
      <c r="F88" s="115">
        <f>IF(D88="",0,Teilnehmer!N91)</f>
        <v>0</v>
      </c>
      <c r="G88" s="116">
        <f>IF(D88="",9999,Teilnehmer!P91)</f>
        <v>9999</v>
      </c>
      <c r="H88" s="116">
        <f>IF(D88="",9999,Teilnehmer!Q91)</f>
        <v>9999</v>
      </c>
      <c r="I88" s="116">
        <f>IF(D88="",0,Teilnehmer!R91)</f>
        <v>0</v>
      </c>
      <c r="J88" s="116">
        <f>IF(D88="",9999,Teilnehmer!S91)</f>
        <v>9999</v>
      </c>
      <c r="K88" s="116">
        <f>IF(D88="",9999,Teilnehmer!T91)</f>
        <v>9999</v>
      </c>
      <c r="L88" s="116">
        <f>IF(D88="",9999,Teilnehmer!U91)</f>
        <v>9999</v>
      </c>
      <c r="M88" s="116" t="str">
        <f>IF(D88="","-",Teilnehmer!X91)</f>
        <v>-</v>
      </c>
      <c r="N88" s="116" t="str">
        <f>IF(D88="","-",Teilnehmer!AK91)</f>
        <v>-</v>
      </c>
      <c r="O88" s="116" t="str">
        <f>IF(D88="","-",COUNTIF($M$3:M88,M88))</f>
        <v>-</v>
      </c>
      <c r="P88" s="116" t="str">
        <f t="shared" si="9"/>
        <v>--</v>
      </c>
      <c r="Q88" s="115" t="str">
        <f t="shared" si="10"/>
        <v/>
      </c>
      <c r="R88" s="152" t="str">
        <f t="shared" si="11"/>
        <v/>
      </c>
      <c r="S88" s="118" t="str">
        <f>IF(D88="","-",CONCATENATE(IF(O88&lt;10,"  ",""),O88,". ",Teilnehmer!Y91))</f>
        <v>-</v>
      </c>
      <c r="T88" s="153" t="str">
        <f>IF(D88="","",IF(O88&gt;1,VLOOKUP(CONCATENATE(M88,(O88-1)),$P$3:Q88,2,FALSE)-Q88,""))</f>
        <v/>
      </c>
    </row>
    <row r="89" spans="1:20" x14ac:dyDescent="0.25">
      <c r="A89" s="114" t="str">
        <f t="shared" si="8"/>
        <v/>
      </c>
      <c r="B89" s="114">
        <v>87</v>
      </c>
      <c r="C89" s="117" t="str">
        <f>IF(Teilnehmer!J92=TRUE,Teilnehmer!B92,"")</f>
        <v/>
      </c>
      <c r="D89" s="116" t="str">
        <f>IF(C89="","",Teilnehmer!C92)</f>
        <v/>
      </c>
      <c r="E89" s="116">
        <v>92</v>
      </c>
      <c r="F89" s="115">
        <f>IF(D89="",0,Teilnehmer!N92)</f>
        <v>0</v>
      </c>
      <c r="G89" s="116">
        <f>IF(D89="",9999,Teilnehmer!P92)</f>
        <v>9999</v>
      </c>
      <c r="H89" s="116">
        <f>IF(D89="",9999,Teilnehmer!Q92)</f>
        <v>9999</v>
      </c>
      <c r="I89" s="116">
        <f>IF(D89="",0,Teilnehmer!R92)</f>
        <v>0</v>
      </c>
      <c r="J89" s="116">
        <f>IF(D89="",9999,Teilnehmer!S92)</f>
        <v>9999</v>
      </c>
      <c r="K89" s="116">
        <f>IF(D89="",9999,Teilnehmer!T92)</f>
        <v>9999</v>
      </c>
      <c r="L89" s="116">
        <f>IF(D89="",9999,Teilnehmer!U92)</f>
        <v>9999</v>
      </c>
      <c r="M89" s="116" t="str">
        <f>IF(D89="","-",Teilnehmer!X92)</f>
        <v>-</v>
      </c>
      <c r="N89" s="116" t="str">
        <f>IF(D89="","-",Teilnehmer!AK92)</f>
        <v>-</v>
      </c>
      <c r="O89" s="116" t="str">
        <f>IF(D89="","-",COUNTIF($M$3:M89,M89))</f>
        <v>-</v>
      </c>
      <c r="P89" s="116" t="str">
        <f t="shared" si="9"/>
        <v>--</v>
      </c>
      <c r="Q89" s="115" t="str">
        <f t="shared" si="10"/>
        <v/>
      </c>
      <c r="R89" s="152" t="str">
        <f t="shared" si="11"/>
        <v/>
      </c>
      <c r="S89" s="118" t="str">
        <f>IF(D89="","-",CONCATENATE(IF(O89&lt;10,"  ",""),O89,". ",Teilnehmer!Y92))</f>
        <v>-</v>
      </c>
      <c r="T89" s="153" t="str">
        <f>IF(D89="","",IF(O89&gt;1,VLOOKUP(CONCATENATE(M89,(O89-1)),$P$3:Q89,2,FALSE)-Q89,""))</f>
        <v/>
      </c>
    </row>
    <row r="90" spans="1:20" x14ac:dyDescent="0.25">
      <c r="A90" s="114" t="str">
        <f t="shared" si="8"/>
        <v/>
      </c>
      <c r="B90" s="114">
        <v>88</v>
      </c>
      <c r="C90" s="117" t="str">
        <f>IF(Teilnehmer!J93=TRUE,Teilnehmer!B93,"")</f>
        <v/>
      </c>
      <c r="D90" s="116" t="str">
        <f>IF(C90="","",Teilnehmer!C93)</f>
        <v/>
      </c>
      <c r="E90" s="116">
        <v>93</v>
      </c>
      <c r="F90" s="115">
        <f>IF(D90="",0,Teilnehmer!N93)</f>
        <v>0</v>
      </c>
      <c r="G90" s="116">
        <f>IF(D90="",9999,Teilnehmer!P93)</f>
        <v>9999</v>
      </c>
      <c r="H90" s="116">
        <f>IF(D90="",9999,Teilnehmer!Q93)</f>
        <v>9999</v>
      </c>
      <c r="I90" s="116">
        <f>IF(D90="",0,Teilnehmer!R93)</f>
        <v>0</v>
      </c>
      <c r="J90" s="116">
        <f>IF(D90="",9999,Teilnehmer!S93)</f>
        <v>9999</v>
      </c>
      <c r="K90" s="116">
        <f>IF(D90="",9999,Teilnehmer!T93)</f>
        <v>9999</v>
      </c>
      <c r="L90" s="116">
        <f>IF(D90="",9999,Teilnehmer!U93)</f>
        <v>9999</v>
      </c>
      <c r="M90" s="116" t="str">
        <f>IF(D90="","-",Teilnehmer!X93)</f>
        <v>-</v>
      </c>
      <c r="N90" s="116" t="str">
        <f>IF(D90="","-",Teilnehmer!AK93)</f>
        <v>-</v>
      </c>
      <c r="O90" s="116" t="str">
        <f>IF(D90="","-",COUNTIF($M$3:M90,M90))</f>
        <v>-</v>
      </c>
      <c r="P90" s="116" t="str">
        <f t="shared" si="9"/>
        <v>--</v>
      </c>
      <c r="Q90" s="115" t="str">
        <f t="shared" si="10"/>
        <v/>
      </c>
      <c r="R90" s="152" t="str">
        <f t="shared" si="11"/>
        <v/>
      </c>
      <c r="S90" s="118" t="str">
        <f>IF(D90="","-",CONCATENATE(IF(O90&lt;10,"  ",""),O90,". ",Teilnehmer!Y93))</f>
        <v>-</v>
      </c>
      <c r="T90" s="153" t="str">
        <f>IF(D90="","",IF(O90&gt;1,VLOOKUP(CONCATENATE(M90,(O90-1)),$P$3:Q90,2,FALSE)-Q90,""))</f>
        <v/>
      </c>
    </row>
    <row r="91" spans="1:20" x14ac:dyDescent="0.25">
      <c r="A91" s="114" t="str">
        <f t="shared" si="8"/>
        <v/>
      </c>
      <c r="B91" s="114">
        <v>89</v>
      </c>
      <c r="C91" s="117" t="str">
        <f>IF(Teilnehmer!J94=TRUE,Teilnehmer!B94,"")</f>
        <v/>
      </c>
      <c r="D91" s="116" t="str">
        <f>IF(C91="","",Teilnehmer!C94)</f>
        <v/>
      </c>
      <c r="E91" s="116">
        <v>94</v>
      </c>
      <c r="F91" s="115">
        <f>IF(D91="",0,Teilnehmer!N94)</f>
        <v>0</v>
      </c>
      <c r="G91" s="116">
        <f>IF(D91="",9999,Teilnehmer!P94)</f>
        <v>9999</v>
      </c>
      <c r="H91" s="116">
        <f>IF(D91="",9999,Teilnehmer!Q94)</f>
        <v>9999</v>
      </c>
      <c r="I91" s="116">
        <f>IF(D91="",0,Teilnehmer!R94)</f>
        <v>0</v>
      </c>
      <c r="J91" s="116">
        <f>IF(D91="",9999,Teilnehmer!S94)</f>
        <v>9999</v>
      </c>
      <c r="K91" s="116">
        <f>IF(D91="",9999,Teilnehmer!T94)</f>
        <v>9999</v>
      </c>
      <c r="L91" s="116">
        <f>IF(D91="",9999,Teilnehmer!U94)</f>
        <v>9999</v>
      </c>
      <c r="M91" s="116" t="str">
        <f>IF(D91="","-",Teilnehmer!X94)</f>
        <v>-</v>
      </c>
      <c r="N91" s="116" t="str">
        <f>IF(D91="","-",Teilnehmer!AK94)</f>
        <v>-</v>
      </c>
      <c r="O91" s="116" t="str">
        <f>IF(D91="","-",COUNTIF($M$3:M91,M91))</f>
        <v>-</v>
      </c>
      <c r="P91" s="116" t="str">
        <f t="shared" si="9"/>
        <v>--</v>
      </c>
      <c r="Q91" s="115" t="str">
        <f t="shared" si="10"/>
        <v/>
      </c>
      <c r="R91" s="152" t="str">
        <f t="shared" si="11"/>
        <v/>
      </c>
      <c r="S91" s="118" t="str">
        <f>IF(D91="","-",CONCATENATE(IF(O91&lt;10,"  ",""),O91,". ",Teilnehmer!Y94))</f>
        <v>-</v>
      </c>
      <c r="T91" s="153" t="str">
        <f>IF(D91="","",IF(O91&gt;1,VLOOKUP(CONCATENATE(M91,(O91-1)),$P$3:Q91,2,FALSE)-Q91,""))</f>
        <v/>
      </c>
    </row>
    <row r="92" spans="1:20" x14ac:dyDescent="0.25">
      <c r="A92" s="114" t="str">
        <f t="shared" si="8"/>
        <v/>
      </c>
      <c r="B92" s="114">
        <v>90</v>
      </c>
      <c r="C92" s="117" t="str">
        <f>IF(Teilnehmer!J95=TRUE,Teilnehmer!B95,"")</f>
        <v/>
      </c>
      <c r="D92" s="116" t="str">
        <f>IF(C92="","",Teilnehmer!C95)</f>
        <v/>
      </c>
      <c r="E92" s="116">
        <v>95</v>
      </c>
      <c r="F92" s="115">
        <f>IF(D92="",0,Teilnehmer!N95)</f>
        <v>0</v>
      </c>
      <c r="G92" s="116">
        <f>IF(D92="",9999,Teilnehmer!P95)</f>
        <v>9999</v>
      </c>
      <c r="H92" s="116">
        <f>IF(D92="",9999,Teilnehmer!Q95)</f>
        <v>9999</v>
      </c>
      <c r="I92" s="116">
        <f>IF(D92="",0,Teilnehmer!R95)</f>
        <v>0</v>
      </c>
      <c r="J92" s="116">
        <f>IF(D92="",9999,Teilnehmer!S95)</f>
        <v>9999</v>
      </c>
      <c r="K92" s="116">
        <f>IF(D92="",9999,Teilnehmer!T95)</f>
        <v>9999</v>
      </c>
      <c r="L92" s="116">
        <f>IF(D92="",9999,Teilnehmer!U95)</f>
        <v>9999</v>
      </c>
      <c r="M92" s="116" t="str">
        <f>IF(D92="","-",Teilnehmer!X95)</f>
        <v>-</v>
      </c>
      <c r="N92" s="116" t="str">
        <f>IF(D92="","-",Teilnehmer!AK95)</f>
        <v>-</v>
      </c>
      <c r="O92" s="116" t="str">
        <f>IF(D92="","-",COUNTIF($M$3:M92,M92))</f>
        <v>-</v>
      </c>
      <c r="P92" s="116" t="str">
        <f t="shared" si="9"/>
        <v>--</v>
      </c>
      <c r="Q92" s="115" t="str">
        <f t="shared" si="10"/>
        <v/>
      </c>
      <c r="R92" s="152" t="str">
        <f t="shared" si="11"/>
        <v/>
      </c>
      <c r="S92" s="118" t="str">
        <f>IF(D92="","-",CONCATENATE(IF(O92&lt;10,"  ",""),O92,". ",Teilnehmer!Y95))</f>
        <v>-</v>
      </c>
      <c r="T92" s="153" t="str">
        <f>IF(D92="","",IF(O92&gt;1,VLOOKUP(CONCATENATE(M92,(O92-1)),$P$3:Q92,2,FALSE)-Q92,""))</f>
        <v/>
      </c>
    </row>
    <row r="93" spans="1:20" x14ac:dyDescent="0.25">
      <c r="A93" s="114" t="str">
        <f t="shared" si="8"/>
        <v/>
      </c>
      <c r="B93" s="114">
        <v>91</v>
      </c>
      <c r="C93" s="117" t="str">
        <f>IF(Teilnehmer!J96=TRUE,Teilnehmer!B96,"")</f>
        <v/>
      </c>
      <c r="D93" s="116" t="str">
        <f>IF(C93="","",Teilnehmer!C96)</f>
        <v/>
      </c>
      <c r="E93" s="116">
        <v>96</v>
      </c>
      <c r="F93" s="115">
        <f>IF(D93="",0,Teilnehmer!N96)</f>
        <v>0</v>
      </c>
      <c r="G93" s="116">
        <f>IF(D93="",9999,Teilnehmer!P96)</f>
        <v>9999</v>
      </c>
      <c r="H93" s="116">
        <f>IF(D93="",9999,Teilnehmer!Q96)</f>
        <v>9999</v>
      </c>
      <c r="I93" s="116">
        <f>IF(D93="",0,Teilnehmer!R96)</f>
        <v>0</v>
      </c>
      <c r="J93" s="116">
        <f>IF(D93="",9999,Teilnehmer!S96)</f>
        <v>9999</v>
      </c>
      <c r="K93" s="116">
        <f>IF(D93="",9999,Teilnehmer!T96)</f>
        <v>9999</v>
      </c>
      <c r="L93" s="116">
        <f>IF(D93="",9999,Teilnehmer!U96)</f>
        <v>9999</v>
      </c>
      <c r="M93" s="116" t="str">
        <f>IF(D93="","-",Teilnehmer!X96)</f>
        <v>-</v>
      </c>
      <c r="N93" s="116" t="str">
        <f>IF(D93="","-",Teilnehmer!AK96)</f>
        <v>-</v>
      </c>
      <c r="O93" s="116" t="str">
        <f>IF(D93="","-",COUNTIF($M$3:M93,M93))</f>
        <v>-</v>
      </c>
      <c r="P93" s="116" t="str">
        <f t="shared" si="9"/>
        <v>--</v>
      </c>
      <c r="Q93" s="115" t="str">
        <f t="shared" si="10"/>
        <v/>
      </c>
      <c r="R93" s="152" t="str">
        <f t="shared" si="11"/>
        <v/>
      </c>
      <c r="S93" s="118" t="str">
        <f>IF(D93="","-",CONCATENATE(IF(O93&lt;10,"  ",""),O93,". ",Teilnehmer!Y96))</f>
        <v>-</v>
      </c>
      <c r="T93" s="153" t="str">
        <f>IF(D93="","",IF(O93&gt;1,VLOOKUP(CONCATENATE(M93,(O93-1)),$P$3:Q93,2,FALSE)-Q93,""))</f>
        <v/>
      </c>
    </row>
    <row r="94" spans="1:20" x14ac:dyDescent="0.25">
      <c r="A94" s="114" t="str">
        <f t="shared" si="8"/>
        <v/>
      </c>
      <c r="B94" s="114">
        <v>92</v>
      </c>
      <c r="C94" s="117" t="str">
        <f>IF(Teilnehmer!J97=TRUE,Teilnehmer!B97,"")</f>
        <v/>
      </c>
      <c r="D94" s="116" t="str">
        <f>IF(C94="","",Teilnehmer!C97)</f>
        <v/>
      </c>
      <c r="E94" s="116">
        <v>97</v>
      </c>
      <c r="F94" s="115">
        <f>IF(D94="",0,Teilnehmer!N97)</f>
        <v>0</v>
      </c>
      <c r="G94" s="116">
        <f>IF(D94="",9999,Teilnehmer!P97)</f>
        <v>9999</v>
      </c>
      <c r="H94" s="116">
        <f>IF(D94="",9999,Teilnehmer!Q97)</f>
        <v>9999</v>
      </c>
      <c r="I94" s="116">
        <f>IF(D94="",0,Teilnehmer!R97)</f>
        <v>0</v>
      </c>
      <c r="J94" s="116">
        <f>IF(D94="",9999,Teilnehmer!S97)</f>
        <v>9999</v>
      </c>
      <c r="K94" s="116">
        <f>IF(D94="",9999,Teilnehmer!T97)</f>
        <v>9999</v>
      </c>
      <c r="L94" s="116">
        <f>IF(D94="",9999,Teilnehmer!U97)</f>
        <v>9999</v>
      </c>
      <c r="M94" s="116" t="str">
        <f>IF(D94="","-",Teilnehmer!X97)</f>
        <v>-</v>
      </c>
      <c r="N94" s="116" t="str">
        <f>IF(D94="","-",Teilnehmer!AK97)</f>
        <v>-</v>
      </c>
      <c r="O94" s="116" t="str">
        <f>IF(D94="","-",COUNTIF($M$3:M94,M94))</f>
        <v>-</v>
      </c>
      <c r="P94" s="116" t="str">
        <f t="shared" si="9"/>
        <v>--</v>
      </c>
      <c r="Q94" s="115" t="str">
        <f t="shared" si="10"/>
        <v/>
      </c>
      <c r="R94" s="152" t="str">
        <f t="shared" si="11"/>
        <v/>
      </c>
      <c r="S94" s="118" t="str">
        <f>IF(D94="","-",CONCATENATE(IF(O94&lt;10,"  ",""),O94,". ",Teilnehmer!Y97))</f>
        <v>-</v>
      </c>
      <c r="T94" s="153" t="str">
        <f>IF(D94="","",IF(O94&gt;1,VLOOKUP(CONCATENATE(M94,(O94-1)),$P$3:Q94,2,FALSE)-Q94,""))</f>
        <v/>
      </c>
    </row>
    <row r="95" spans="1:20" x14ac:dyDescent="0.25">
      <c r="A95" s="114" t="str">
        <f t="shared" si="8"/>
        <v/>
      </c>
      <c r="B95" s="114">
        <v>93</v>
      </c>
      <c r="C95" s="117" t="str">
        <f>IF(Teilnehmer!J98=TRUE,Teilnehmer!B98,"")</f>
        <v/>
      </c>
      <c r="D95" s="116" t="str">
        <f>IF(C95="","",Teilnehmer!C98)</f>
        <v/>
      </c>
      <c r="E95" s="116">
        <v>98</v>
      </c>
      <c r="F95" s="115">
        <f>IF(D95="",0,Teilnehmer!N98)</f>
        <v>0</v>
      </c>
      <c r="G95" s="116">
        <f>IF(D95="",9999,Teilnehmer!P98)</f>
        <v>9999</v>
      </c>
      <c r="H95" s="116">
        <f>IF(D95="",9999,Teilnehmer!Q98)</f>
        <v>9999</v>
      </c>
      <c r="I95" s="116">
        <f>IF(D95="",0,Teilnehmer!R98)</f>
        <v>0</v>
      </c>
      <c r="J95" s="116">
        <f>IF(D95="",9999,Teilnehmer!S98)</f>
        <v>9999</v>
      </c>
      <c r="K95" s="116">
        <f>IF(D95="",9999,Teilnehmer!T98)</f>
        <v>9999</v>
      </c>
      <c r="L95" s="116">
        <f>IF(D95="",9999,Teilnehmer!U98)</f>
        <v>9999</v>
      </c>
      <c r="M95" s="116" t="str">
        <f>IF(D95="","-",Teilnehmer!X98)</f>
        <v>-</v>
      </c>
      <c r="N95" s="116" t="str">
        <f>IF(D95="","-",Teilnehmer!AK98)</f>
        <v>-</v>
      </c>
      <c r="O95" s="116" t="str">
        <f>IF(D95="","-",COUNTIF($M$3:M95,M95))</f>
        <v>-</v>
      </c>
      <c r="P95" s="116" t="str">
        <f t="shared" si="9"/>
        <v>--</v>
      </c>
      <c r="Q95" s="115" t="str">
        <f t="shared" si="10"/>
        <v/>
      </c>
      <c r="R95" s="152" t="str">
        <f t="shared" si="11"/>
        <v/>
      </c>
      <c r="S95" s="118" t="str">
        <f>IF(D95="","-",CONCATENATE(IF(O95&lt;10,"  ",""),O95,". ",Teilnehmer!Y98))</f>
        <v>-</v>
      </c>
      <c r="T95" s="153" t="str">
        <f>IF(D95="","",IF(O95&gt;1,VLOOKUP(CONCATENATE(M95,(O95-1)),$P$3:Q95,2,FALSE)-Q95,""))</f>
        <v/>
      </c>
    </row>
    <row r="96" spans="1:20" x14ac:dyDescent="0.25">
      <c r="A96" s="114" t="str">
        <f t="shared" si="8"/>
        <v/>
      </c>
      <c r="B96" s="114">
        <v>94</v>
      </c>
      <c r="C96" s="117" t="str">
        <f>IF(Teilnehmer!J99=TRUE,Teilnehmer!B99,"")</f>
        <v/>
      </c>
      <c r="D96" s="116" t="str">
        <f>IF(C96="","",Teilnehmer!C99)</f>
        <v/>
      </c>
      <c r="E96" s="116">
        <v>99</v>
      </c>
      <c r="F96" s="115">
        <f>IF(D96="",0,Teilnehmer!N99)</f>
        <v>0</v>
      </c>
      <c r="G96" s="116">
        <f>IF(D96="",9999,Teilnehmer!P99)</f>
        <v>9999</v>
      </c>
      <c r="H96" s="116">
        <f>IF(D96="",9999,Teilnehmer!Q99)</f>
        <v>9999</v>
      </c>
      <c r="I96" s="116">
        <f>IF(D96="",0,Teilnehmer!R99)</f>
        <v>0</v>
      </c>
      <c r="J96" s="116">
        <f>IF(D96="",9999,Teilnehmer!S99)</f>
        <v>9999</v>
      </c>
      <c r="K96" s="116">
        <f>IF(D96="",9999,Teilnehmer!T99)</f>
        <v>9999</v>
      </c>
      <c r="L96" s="116">
        <f>IF(D96="",9999,Teilnehmer!U99)</f>
        <v>9999</v>
      </c>
      <c r="M96" s="116" t="str">
        <f>IF(D96="","-",Teilnehmer!X99)</f>
        <v>-</v>
      </c>
      <c r="N96" s="116" t="str">
        <f>IF(D96="","-",Teilnehmer!AK99)</f>
        <v>-</v>
      </c>
      <c r="O96" s="116" t="str">
        <f>IF(D96="","-",COUNTIF($M$3:M96,M96))</f>
        <v>-</v>
      </c>
      <c r="P96" s="116" t="str">
        <f t="shared" si="9"/>
        <v>--</v>
      </c>
      <c r="Q96" s="115" t="str">
        <f t="shared" si="10"/>
        <v/>
      </c>
      <c r="R96" s="152" t="str">
        <f t="shared" si="11"/>
        <v/>
      </c>
      <c r="S96" s="118" t="str">
        <f>IF(D96="","-",CONCATENATE(IF(O96&lt;10,"  ",""),O96,". ",Teilnehmer!Y99))</f>
        <v>-</v>
      </c>
      <c r="T96" s="153" t="str">
        <f>IF(D96="","",IF(O96&gt;1,VLOOKUP(CONCATENATE(M96,(O96-1)),$P$3:Q96,2,FALSE)-Q96,""))</f>
        <v/>
      </c>
    </row>
    <row r="97" spans="1:20" x14ac:dyDescent="0.25">
      <c r="A97" s="114" t="str">
        <f t="shared" si="8"/>
        <v/>
      </c>
      <c r="B97" s="114">
        <v>95</v>
      </c>
      <c r="C97" s="117" t="str">
        <f>IF(Teilnehmer!J100=TRUE,Teilnehmer!B100,"")</f>
        <v/>
      </c>
      <c r="D97" s="116" t="str">
        <f>IF(C97="","",Teilnehmer!C100)</f>
        <v/>
      </c>
      <c r="E97" s="116">
        <v>100</v>
      </c>
      <c r="F97" s="115">
        <f>IF(D97="",0,Teilnehmer!N100)</f>
        <v>0</v>
      </c>
      <c r="G97" s="116">
        <f>IF(D97="",9999,Teilnehmer!P100)</f>
        <v>9999</v>
      </c>
      <c r="H97" s="116">
        <f>IF(D97="",9999,Teilnehmer!Q100)</f>
        <v>9999</v>
      </c>
      <c r="I97" s="116">
        <f>IF(D97="",0,Teilnehmer!R100)</f>
        <v>0</v>
      </c>
      <c r="J97" s="116">
        <f>IF(D97="",9999,Teilnehmer!S100)</f>
        <v>9999</v>
      </c>
      <c r="K97" s="116">
        <f>IF(D97="",9999,Teilnehmer!T100)</f>
        <v>9999</v>
      </c>
      <c r="L97" s="116">
        <f>IF(D97="",9999,Teilnehmer!U100)</f>
        <v>9999</v>
      </c>
      <c r="M97" s="116" t="str">
        <f>IF(D97="","-",Teilnehmer!X100)</f>
        <v>-</v>
      </c>
      <c r="N97" s="116" t="str">
        <f>IF(D97="","-",Teilnehmer!AK100)</f>
        <v>-</v>
      </c>
      <c r="O97" s="116" t="str">
        <f>IF(D97="","-",COUNTIF($M$3:M97,M97))</f>
        <v>-</v>
      </c>
      <c r="P97" s="116" t="str">
        <f t="shared" si="9"/>
        <v>--</v>
      </c>
      <c r="Q97" s="115" t="str">
        <f t="shared" si="10"/>
        <v/>
      </c>
      <c r="R97" s="152" t="str">
        <f t="shared" si="11"/>
        <v/>
      </c>
      <c r="S97" s="118" t="str">
        <f>IF(D97="","-",CONCATENATE(IF(O97&lt;10,"  ",""),O97,". ",Teilnehmer!Y100))</f>
        <v>-</v>
      </c>
      <c r="T97" s="153" t="str">
        <f>IF(D97="","",IF(O97&gt;1,VLOOKUP(CONCATENATE(M97,(O97-1)),$P$3:Q97,2,FALSE)-Q97,""))</f>
        <v/>
      </c>
    </row>
    <row r="98" spans="1:20" x14ac:dyDescent="0.25">
      <c r="A98" s="114" t="str">
        <f t="shared" si="8"/>
        <v/>
      </c>
      <c r="B98" s="114">
        <v>96</v>
      </c>
      <c r="C98" s="117" t="str">
        <f>IF(Teilnehmer!J101=TRUE,Teilnehmer!B101,"")</f>
        <v/>
      </c>
      <c r="D98" s="116" t="str">
        <f>IF(C98="","",Teilnehmer!C101)</f>
        <v/>
      </c>
      <c r="E98" s="116">
        <v>101</v>
      </c>
      <c r="F98" s="115">
        <f>IF(D98="",0,Teilnehmer!N101)</f>
        <v>0</v>
      </c>
      <c r="G98" s="116">
        <f>IF(D98="",9999,Teilnehmer!P101)</f>
        <v>9999</v>
      </c>
      <c r="H98" s="116">
        <f>IF(D98="",9999,Teilnehmer!Q101)</f>
        <v>9999</v>
      </c>
      <c r="I98" s="116">
        <f>IF(D98="",0,Teilnehmer!R101)</f>
        <v>0</v>
      </c>
      <c r="J98" s="116">
        <f>IF(D98="",9999,Teilnehmer!S101)</f>
        <v>9999</v>
      </c>
      <c r="K98" s="116">
        <f>IF(D98="",9999,Teilnehmer!T101)</f>
        <v>9999</v>
      </c>
      <c r="L98" s="116">
        <f>IF(D98="",9999,Teilnehmer!U101)</f>
        <v>9999</v>
      </c>
      <c r="M98" s="116" t="str">
        <f>IF(D98="","-",Teilnehmer!X101)</f>
        <v>-</v>
      </c>
      <c r="N98" s="116" t="str">
        <f>IF(D98="","-",Teilnehmer!AK101)</f>
        <v>-</v>
      </c>
      <c r="O98" s="116" t="str">
        <f>IF(D98="","-",COUNTIF($M$3:M98,M98))</f>
        <v>-</v>
      </c>
      <c r="P98" s="116" t="str">
        <f t="shared" si="9"/>
        <v>--</v>
      </c>
      <c r="Q98" s="115" t="str">
        <f t="shared" si="10"/>
        <v/>
      </c>
      <c r="R98" s="152" t="str">
        <f t="shared" si="11"/>
        <v/>
      </c>
      <c r="S98" s="118" t="str">
        <f>IF(D98="","-",CONCATENATE(IF(O98&lt;10,"  ",""),O98,". ",Teilnehmer!Y101))</f>
        <v>-</v>
      </c>
      <c r="T98" s="153" t="str">
        <f>IF(D98="","",IF(O98&gt;1,VLOOKUP(CONCATENATE(M98,(O98-1)),$P$3:Q98,2,FALSE)-Q98,""))</f>
        <v/>
      </c>
    </row>
    <row r="99" spans="1:20" x14ac:dyDescent="0.25">
      <c r="A99" s="114" t="str">
        <f t="shared" ref="A99:A122" si="12">IF(D99="","",B99)</f>
        <v/>
      </c>
      <c r="B99" s="114">
        <v>97</v>
      </c>
      <c r="C99" s="117" t="str">
        <f>IF(Teilnehmer!J102=TRUE,Teilnehmer!B102,"")</f>
        <v/>
      </c>
      <c r="D99" s="116" t="str">
        <f>IF(C99="","",Teilnehmer!C102)</f>
        <v/>
      </c>
      <c r="E99" s="116">
        <v>102</v>
      </c>
      <c r="F99" s="115">
        <f>IF(D99="",0,Teilnehmer!N102)</f>
        <v>0</v>
      </c>
      <c r="G99" s="116">
        <f>IF(D99="",9999,Teilnehmer!P102)</f>
        <v>9999</v>
      </c>
      <c r="H99" s="116">
        <f>IF(D99="",9999,Teilnehmer!Q102)</f>
        <v>9999</v>
      </c>
      <c r="I99" s="116">
        <f>IF(D99="",0,Teilnehmer!R102)</f>
        <v>0</v>
      </c>
      <c r="J99" s="116">
        <f>IF(D99="",9999,Teilnehmer!S102)</f>
        <v>9999</v>
      </c>
      <c r="K99" s="116">
        <f>IF(D99="",9999,Teilnehmer!T102)</f>
        <v>9999</v>
      </c>
      <c r="L99" s="116">
        <f>IF(D99="",9999,Teilnehmer!U102)</f>
        <v>9999</v>
      </c>
      <c r="M99" s="116" t="str">
        <f>IF(D99="","-",Teilnehmer!X102)</f>
        <v>-</v>
      </c>
      <c r="N99" s="116" t="str">
        <f>IF(D99="","-",Teilnehmer!AK102)</f>
        <v>-</v>
      </c>
      <c r="O99" s="116" t="str">
        <f>IF(D99="","-",COUNTIF($M$3:M99,M99))</f>
        <v>-</v>
      </c>
      <c r="P99" s="116" t="str">
        <f t="shared" ref="P99:P130" si="13">CONCATENATE(M99,O99)</f>
        <v>--</v>
      </c>
      <c r="Q99" s="115" t="str">
        <f t="shared" ref="Q99:Q122" si="14">IF(D99="","",F99)</f>
        <v/>
      </c>
      <c r="R99" s="152" t="str">
        <f t="shared" ref="R99:R130" si="15">IF(D99="","",(IF(D98="Jugendfeuerwehr","",Q98-Q99)))</f>
        <v/>
      </c>
      <c r="S99" s="118" t="str">
        <f>IF(D99="","-",CONCATENATE(IF(O99&lt;10,"  ",""),O99,". ",Teilnehmer!Y102))</f>
        <v>-</v>
      </c>
      <c r="T99" s="153" t="str">
        <f>IF(D99="","",IF(O99&gt;1,VLOOKUP(CONCATENATE(M99,(O99-1)),$P$3:Q99,2,FALSE)-Q99,""))</f>
        <v/>
      </c>
    </row>
    <row r="100" spans="1:20" x14ac:dyDescent="0.25">
      <c r="A100" s="114" t="str">
        <f t="shared" si="12"/>
        <v/>
      </c>
      <c r="B100" s="114">
        <v>98</v>
      </c>
      <c r="C100" s="117" t="str">
        <f>IF(Teilnehmer!J103=TRUE,Teilnehmer!B103,"")</f>
        <v/>
      </c>
      <c r="D100" s="116" t="str">
        <f>IF(C100="","",Teilnehmer!C103)</f>
        <v/>
      </c>
      <c r="E100" s="116">
        <v>103</v>
      </c>
      <c r="F100" s="115">
        <f>IF(D100="",0,Teilnehmer!N103)</f>
        <v>0</v>
      </c>
      <c r="G100" s="116">
        <f>IF(D100="",9999,Teilnehmer!P103)</f>
        <v>9999</v>
      </c>
      <c r="H100" s="116">
        <f>IF(D100="",9999,Teilnehmer!Q103)</f>
        <v>9999</v>
      </c>
      <c r="I100" s="116">
        <f>IF(D100="",0,Teilnehmer!R103)</f>
        <v>0</v>
      </c>
      <c r="J100" s="116">
        <f>IF(D100="",9999,Teilnehmer!S103)</f>
        <v>9999</v>
      </c>
      <c r="K100" s="116">
        <f>IF(D100="",9999,Teilnehmer!T103)</f>
        <v>9999</v>
      </c>
      <c r="L100" s="116">
        <f>IF(D100="",9999,Teilnehmer!U103)</f>
        <v>9999</v>
      </c>
      <c r="M100" s="116" t="str">
        <f>IF(D100="","-",Teilnehmer!X103)</f>
        <v>-</v>
      </c>
      <c r="N100" s="116" t="str">
        <f>IF(D100="","-",Teilnehmer!AK103)</f>
        <v>-</v>
      </c>
      <c r="O100" s="116" t="str">
        <f>IF(D100="","-",COUNTIF($M$3:M100,M100))</f>
        <v>-</v>
      </c>
      <c r="P100" s="116" t="str">
        <f t="shared" si="13"/>
        <v>--</v>
      </c>
      <c r="Q100" s="115" t="str">
        <f t="shared" si="14"/>
        <v/>
      </c>
      <c r="R100" s="152" t="str">
        <f t="shared" si="15"/>
        <v/>
      </c>
      <c r="S100" s="118" t="str">
        <f>IF(D100="","-",CONCATENATE(IF(O100&lt;10,"  ",""),O100,". ",Teilnehmer!Y103))</f>
        <v>-</v>
      </c>
      <c r="T100" s="153" t="str">
        <f>IF(D100="","",IF(O100&gt;1,VLOOKUP(CONCATENATE(M100,(O100-1)),$P$3:Q100,2,FALSE)-Q100,""))</f>
        <v/>
      </c>
    </row>
    <row r="101" spans="1:20" x14ac:dyDescent="0.25">
      <c r="A101" s="114" t="str">
        <f t="shared" si="12"/>
        <v/>
      </c>
      <c r="B101" s="114">
        <v>99</v>
      </c>
      <c r="C101" s="117" t="str">
        <f>IF(Teilnehmer!J104=TRUE,Teilnehmer!B104,"")</f>
        <v/>
      </c>
      <c r="D101" s="116" t="str">
        <f>IF(C101="","",Teilnehmer!C104)</f>
        <v/>
      </c>
      <c r="E101" s="116">
        <v>104</v>
      </c>
      <c r="F101" s="115">
        <f>IF(D101="",0,Teilnehmer!N104)</f>
        <v>0</v>
      </c>
      <c r="G101" s="116">
        <f>IF(D101="",9999,Teilnehmer!P104)</f>
        <v>9999</v>
      </c>
      <c r="H101" s="116">
        <f>IF(D101="",9999,Teilnehmer!Q104)</f>
        <v>9999</v>
      </c>
      <c r="I101" s="116">
        <f>IF(D101="",0,Teilnehmer!R104)</f>
        <v>0</v>
      </c>
      <c r="J101" s="116">
        <f>IF(D101="",9999,Teilnehmer!S104)</f>
        <v>9999</v>
      </c>
      <c r="K101" s="116">
        <f>IF(D101="",9999,Teilnehmer!T104)</f>
        <v>9999</v>
      </c>
      <c r="L101" s="116">
        <f>IF(D101="",9999,Teilnehmer!U104)</f>
        <v>9999</v>
      </c>
      <c r="M101" s="116" t="str">
        <f>IF(D101="","-",Teilnehmer!X104)</f>
        <v>-</v>
      </c>
      <c r="N101" s="116" t="str">
        <f>IF(D101="","-",Teilnehmer!AK104)</f>
        <v>-</v>
      </c>
      <c r="O101" s="116" t="str">
        <f>IF(D101="","-",COUNTIF($M$3:M101,M101))</f>
        <v>-</v>
      </c>
      <c r="P101" s="116" t="str">
        <f t="shared" si="13"/>
        <v>--</v>
      </c>
      <c r="Q101" s="115" t="str">
        <f t="shared" si="14"/>
        <v/>
      </c>
      <c r="R101" s="152" t="str">
        <f t="shared" si="15"/>
        <v/>
      </c>
      <c r="S101" s="118" t="str">
        <f>IF(D101="","-",CONCATENATE(IF(O101&lt;10,"  ",""),O101,". ",Teilnehmer!Y104))</f>
        <v>-</v>
      </c>
      <c r="T101" s="153" t="str">
        <f>IF(D101="","",IF(O101&gt;1,VLOOKUP(CONCATENATE(M101,(O101-1)),$P$3:Q101,2,FALSE)-Q101,""))</f>
        <v/>
      </c>
    </row>
    <row r="102" spans="1:20" x14ac:dyDescent="0.25">
      <c r="A102" s="114" t="str">
        <f t="shared" si="12"/>
        <v/>
      </c>
      <c r="B102" s="114">
        <v>100</v>
      </c>
      <c r="C102" s="117" t="str">
        <f>IF(Teilnehmer!J105=TRUE,Teilnehmer!B105,"")</f>
        <v/>
      </c>
      <c r="D102" s="116" t="str">
        <f>IF(C102="","",Teilnehmer!C105)</f>
        <v/>
      </c>
      <c r="E102" s="116">
        <v>105</v>
      </c>
      <c r="F102" s="115">
        <f>IF(D102="",0,Teilnehmer!N105)</f>
        <v>0</v>
      </c>
      <c r="G102" s="116">
        <f>IF(D102="",9999,Teilnehmer!P105)</f>
        <v>9999</v>
      </c>
      <c r="H102" s="116">
        <f>IF(D102="",9999,Teilnehmer!Q105)</f>
        <v>9999</v>
      </c>
      <c r="I102" s="116">
        <f>IF(D102="",0,Teilnehmer!R105)</f>
        <v>0</v>
      </c>
      <c r="J102" s="116">
        <f>IF(D102="",9999,Teilnehmer!S105)</f>
        <v>9999</v>
      </c>
      <c r="K102" s="116">
        <f>IF(D102="",9999,Teilnehmer!T105)</f>
        <v>9999</v>
      </c>
      <c r="L102" s="116">
        <f>IF(D102="",9999,Teilnehmer!U105)</f>
        <v>9999</v>
      </c>
      <c r="M102" s="116" t="str">
        <f>IF(D102="","-",Teilnehmer!X105)</f>
        <v>-</v>
      </c>
      <c r="N102" s="116" t="str">
        <f>IF(D102="","-",Teilnehmer!AK105)</f>
        <v>-</v>
      </c>
      <c r="O102" s="116" t="str">
        <f>IF(D102="","-",COUNTIF($M$3:M102,M102))</f>
        <v>-</v>
      </c>
      <c r="P102" s="116" t="str">
        <f t="shared" si="13"/>
        <v>--</v>
      </c>
      <c r="Q102" s="115" t="str">
        <f t="shared" si="14"/>
        <v/>
      </c>
      <c r="R102" s="152" t="str">
        <f t="shared" si="15"/>
        <v/>
      </c>
      <c r="S102" s="118" t="str">
        <f>IF(D102="","-",CONCATENATE(IF(O102&lt;10,"  ",""),O102,". ",Teilnehmer!Y105))</f>
        <v>-</v>
      </c>
      <c r="T102" s="153" t="str">
        <f>IF(D102="","",IF(O102&gt;1,VLOOKUP(CONCATENATE(M102,(O102-1)),$P$3:Q102,2,FALSE)-Q102,""))</f>
        <v/>
      </c>
    </row>
    <row r="103" spans="1:20" x14ac:dyDescent="0.25">
      <c r="A103" s="114" t="str">
        <f t="shared" si="12"/>
        <v/>
      </c>
      <c r="B103" s="114">
        <v>101</v>
      </c>
      <c r="C103" s="117" t="str">
        <f>IF(Teilnehmer!J106=TRUE,Teilnehmer!B106,"")</f>
        <v/>
      </c>
      <c r="D103" s="116" t="str">
        <f>IF(C103="","",Teilnehmer!C106)</f>
        <v/>
      </c>
      <c r="E103" s="116">
        <v>106</v>
      </c>
      <c r="F103" s="115">
        <f>IF(D103="",0,Teilnehmer!N106)</f>
        <v>0</v>
      </c>
      <c r="G103" s="116">
        <f>IF(D103="",9999,Teilnehmer!P106)</f>
        <v>9999</v>
      </c>
      <c r="H103" s="116">
        <f>IF(D103="",9999,Teilnehmer!Q106)</f>
        <v>9999</v>
      </c>
      <c r="I103" s="116">
        <f>IF(D103="",0,Teilnehmer!R106)</f>
        <v>0</v>
      </c>
      <c r="J103" s="116">
        <f>IF(D103="",9999,Teilnehmer!S106)</f>
        <v>9999</v>
      </c>
      <c r="K103" s="116">
        <f>IF(D103="",9999,Teilnehmer!T106)</f>
        <v>9999</v>
      </c>
      <c r="L103" s="116">
        <f>IF(D103="",9999,Teilnehmer!U106)</f>
        <v>9999</v>
      </c>
      <c r="M103" s="116" t="str">
        <f>IF(D103="","-",Teilnehmer!X106)</f>
        <v>-</v>
      </c>
      <c r="N103" s="116" t="str">
        <f>IF(D103="","-",Teilnehmer!AK106)</f>
        <v>-</v>
      </c>
      <c r="O103" s="116" t="str">
        <f>IF(D103="","-",COUNTIF($M$3:M103,M103))</f>
        <v>-</v>
      </c>
      <c r="P103" s="116" t="str">
        <f t="shared" si="13"/>
        <v>--</v>
      </c>
      <c r="Q103" s="115" t="str">
        <f t="shared" si="14"/>
        <v/>
      </c>
      <c r="R103" s="152" t="str">
        <f t="shared" si="15"/>
        <v/>
      </c>
      <c r="S103" s="118" t="str">
        <f>IF(D103="","-",CONCATENATE(IF(O103&lt;10,"  ",""),O103,". ",Teilnehmer!Y106))</f>
        <v>-</v>
      </c>
      <c r="T103" s="153" t="str">
        <f>IF(D103="","",IF(O103&gt;1,VLOOKUP(CONCATENATE(M103,(O103-1)),$P$3:Q103,2,FALSE)-Q103,""))</f>
        <v/>
      </c>
    </row>
    <row r="104" spans="1:20" x14ac:dyDescent="0.25">
      <c r="A104" s="114" t="str">
        <f t="shared" si="12"/>
        <v/>
      </c>
      <c r="B104" s="114">
        <v>102</v>
      </c>
      <c r="C104" s="117" t="str">
        <f>IF(Teilnehmer!J107=TRUE,Teilnehmer!B107,"")</f>
        <v/>
      </c>
      <c r="D104" s="116" t="str">
        <f>IF(C104="","",Teilnehmer!C107)</f>
        <v/>
      </c>
      <c r="E104" s="116">
        <v>107</v>
      </c>
      <c r="F104" s="115">
        <f>IF(D104="",0,Teilnehmer!N107)</f>
        <v>0</v>
      </c>
      <c r="G104" s="116">
        <f>IF(D104="",9999,Teilnehmer!P107)</f>
        <v>9999</v>
      </c>
      <c r="H104" s="116">
        <f>IF(D104="",9999,Teilnehmer!Q107)</f>
        <v>9999</v>
      </c>
      <c r="I104" s="116">
        <f>IF(D104="",0,Teilnehmer!R107)</f>
        <v>0</v>
      </c>
      <c r="J104" s="116">
        <f>IF(D104="",9999,Teilnehmer!S107)</f>
        <v>9999</v>
      </c>
      <c r="K104" s="116">
        <f>IF(D104="",9999,Teilnehmer!T107)</f>
        <v>9999</v>
      </c>
      <c r="L104" s="116">
        <f>IF(D104="",9999,Teilnehmer!U107)</f>
        <v>9999</v>
      </c>
      <c r="M104" s="116" t="str">
        <f>IF(D104="","-",Teilnehmer!X107)</f>
        <v>-</v>
      </c>
      <c r="N104" s="116" t="str">
        <f>IF(D104="","-",Teilnehmer!AK107)</f>
        <v>-</v>
      </c>
      <c r="O104" s="116" t="str">
        <f>IF(D104="","-",COUNTIF($M$3:M104,M104))</f>
        <v>-</v>
      </c>
      <c r="P104" s="116" t="str">
        <f t="shared" si="13"/>
        <v>--</v>
      </c>
      <c r="Q104" s="115" t="str">
        <f t="shared" si="14"/>
        <v/>
      </c>
      <c r="R104" s="152" t="str">
        <f t="shared" si="15"/>
        <v/>
      </c>
      <c r="S104" s="118" t="str">
        <f>IF(D104="","-",CONCATENATE(IF(O104&lt;10,"  ",""),O104,". ",Teilnehmer!Y107))</f>
        <v>-</v>
      </c>
      <c r="T104" s="153" t="str">
        <f>IF(D104="","",IF(O104&gt;1,VLOOKUP(CONCATENATE(M104,(O104-1)),$P$3:Q104,2,FALSE)-Q104,""))</f>
        <v/>
      </c>
    </row>
    <row r="105" spans="1:20" x14ac:dyDescent="0.25">
      <c r="A105" s="114" t="str">
        <f t="shared" si="12"/>
        <v/>
      </c>
      <c r="B105" s="114">
        <v>103</v>
      </c>
      <c r="C105" s="117" t="str">
        <f>IF(Teilnehmer!J108=TRUE,Teilnehmer!B108,"")</f>
        <v/>
      </c>
      <c r="D105" s="116" t="str">
        <f>IF(C105="","",Teilnehmer!C108)</f>
        <v/>
      </c>
      <c r="E105" s="116">
        <v>108</v>
      </c>
      <c r="F105" s="115">
        <f>IF(D105="",0,Teilnehmer!N108)</f>
        <v>0</v>
      </c>
      <c r="G105" s="116">
        <f>IF(D105="",9999,Teilnehmer!P108)</f>
        <v>9999</v>
      </c>
      <c r="H105" s="116">
        <f>IF(D105="",9999,Teilnehmer!Q108)</f>
        <v>9999</v>
      </c>
      <c r="I105" s="116">
        <f>IF(D105="",0,Teilnehmer!R108)</f>
        <v>0</v>
      </c>
      <c r="J105" s="116">
        <f>IF(D105="",9999,Teilnehmer!S108)</f>
        <v>9999</v>
      </c>
      <c r="K105" s="116">
        <f>IF(D105="",9999,Teilnehmer!T108)</f>
        <v>9999</v>
      </c>
      <c r="L105" s="116">
        <f>IF(D105="",9999,Teilnehmer!U108)</f>
        <v>9999</v>
      </c>
      <c r="M105" s="116" t="str">
        <f>IF(D105="","-",Teilnehmer!X108)</f>
        <v>-</v>
      </c>
      <c r="N105" s="116" t="str">
        <f>IF(D105="","-",Teilnehmer!AK108)</f>
        <v>-</v>
      </c>
      <c r="O105" s="116" t="str">
        <f>IF(D105="","-",COUNTIF($M$3:M105,M105))</f>
        <v>-</v>
      </c>
      <c r="P105" s="116" t="str">
        <f t="shared" si="13"/>
        <v>--</v>
      </c>
      <c r="Q105" s="115" t="str">
        <f t="shared" si="14"/>
        <v/>
      </c>
      <c r="R105" s="152" t="str">
        <f t="shared" si="15"/>
        <v/>
      </c>
      <c r="S105" s="118" t="str">
        <f>IF(D105="","-",CONCATENATE(IF(O105&lt;10,"  ",""),O105,". ",Teilnehmer!Y108))</f>
        <v>-</v>
      </c>
      <c r="T105" s="153" t="str">
        <f>IF(D105="","",IF(O105&gt;1,VLOOKUP(CONCATENATE(M105,(O105-1)),$P$3:Q105,2,FALSE)-Q105,""))</f>
        <v/>
      </c>
    </row>
    <row r="106" spans="1:20" x14ac:dyDescent="0.25">
      <c r="A106" s="114" t="str">
        <f t="shared" si="12"/>
        <v/>
      </c>
      <c r="B106" s="114">
        <v>104</v>
      </c>
      <c r="C106" s="117" t="str">
        <f>IF(Teilnehmer!J109=TRUE,Teilnehmer!B109,"")</f>
        <v/>
      </c>
      <c r="D106" s="116" t="str">
        <f>IF(C106="","",Teilnehmer!C109)</f>
        <v/>
      </c>
      <c r="E106" s="116">
        <v>109</v>
      </c>
      <c r="F106" s="115">
        <f>IF(D106="",0,Teilnehmer!N109)</f>
        <v>0</v>
      </c>
      <c r="G106" s="116">
        <f>IF(D106="",9999,Teilnehmer!P109)</f>
        <v>9999</v>
      </c>
      <c r="H106" s="116">
        <f>IF(D106="",9999,Teilnehmer!Q109)</f>
        <v>9999</v>
      </c>
      <c r="I106" s="116">
        <f>IF(D106="",0,Teilnehmer!R109)</f>
        <v>0</v>
      </c>
      <c r="J106" s="116">
        <f>IF(D106="",9999,Teilnehmer!S109)</f>
        <v>9999</v>
      </c>
      <c r="K106" s="116">
        <f>IF(D106="",9999,Teilnehmer!T109)</f>
        <v>9999</v>
      </c>
      <c r="L106" s="116">
        <f>IF(D106="",9999,Teilnehmer!U109)</f>
        <v>9999</v>
      </c>
      <c r="M106" s="116" t="str">
        <f>IF(D106="","-",Teilnehmer!X109)</f>
        <v>-</v>
      </c>
      <c r="N106" s="116" t="str">
        <f>IF(D106="","-",Teilnehmer!AK109)</f>
        <v>-</v>
      </c>
      <c r="O106" s="116" t="str">
        <f>IF(D106="","-",COUNTIF($M$3:M106,M106))</f>
        <v>-</v>
      </c>
      <c r="P106" s="116" t="str">
        <f t="shared" si="13"/>
        <v>--</v>
      </c>
      <c r="Q106" s="115" t="str">
        <f t="shared" si="14"/>
        <v/>
      </c>
      <c r="R106" s="152" t="str">
        <f t="shared" si="15"/>
        <v/>
      </c>
      <c r="S106" s="118" t="str">
        <f>IF(D106="","-",CONCATENATE(IF(O106&lt;10,"  ",""),O106,". ",Teilnehmer!Y109))</f>
        <v>-</v>
      </c>
      <c r="T106" s="153" t="str">
        <f>IF(D106="","",IF(O106&gt;1,VLOOKUP(CONCATENATE(M106,(O106-1)),$P$3:Q106,2,FALSE)-Q106,""))</f>
        <v/>
      </c>
    </row>
    <row r="107" spans="1:20" x14ac:dyDescent="0.25">
      <c r="A107" s="114" t="str">
        <f t="shared" si="12"/>
        <v/>
      </c>
      <c r="B107" s="114">
        <v>105</v>
      </c>
      <c r="C107" s="117" t="str">
        <f>IF(Teilnehmer!J110=TRUE,Teilnehmer!B110,"")</f>
        <v/>
      </c>
      <c r="D107" s="116" t="str">
        <f>IF(C107="","",Teilnehmer!C110)</f>
        <v/>
      </c>
      <c r="E107" s="116">
        <v>110</v>
      </c>
      <c r="F107" s="115">
        <f>IF(D107="",0,Teilnehmer!N110)</f>
        <v>0</v>
      </c>
      <c r="G107" s="116">
        <f>IF(D107="",9999,Teilnehmer!P110)</f>
        <v>9999</v>
      </c>
      <c r="H107" s="116">
        <f>IF(D107="",9999,Teilnehmer!Q110)</f>
        <v>9999</v>
      </c>
      <c r="I107" s="116">
        <f>IF(D107="",0,Teilnehmer!R110)</f>
        <v>0</v>
      </c>
      <c r="J107" s="116">
        <f>IF(D107="",9999,Teilnehmer!S110)</f>
        <v>9999</v>
      </c>
      <c r="K107" s="116">
        <f>IF(D107="",9999,Teilnehmer!T110)</f>
        <v>9999</v>
      </c>
      <c r="L107" s="116">
        <f>IF(D107="",9999,Teilnehmer!U110)</f>
        <v>9999</v>
      </c>
      <c r="M107" s="116" t="str">
        <f>IF(D107="","-",Teilnehmer!X110)</f>
        <v>-</v>
      </c>
      <c r="N107" s="116" t="str">
        <f>IF(D107="","-",Teilnehmer!AK110)</f>
        <v>-</v>
      </c>
      <c r="O107" s="116" t="str">
        <f>IF(D107="","-",COUNTIF($M$3:M107,M107))</f>
        <v>-</v>
      </c>
      <c r="P107" s="116" t="str">
        <f t="shared" si="13"/>
        <v>--</v>
      </c>
      <c r="Q107" s="115" t="str">
        <f t="shared" si="14"/>
        <v/>
      </c>
      <c r="R107" s="152" t="str">
        <f t="shared" si="15"/>
        <v/>
      </c>
      <c r="S107" s="118" t="str">
        <f>IF(D107="","-",CONCATENATE(IF(O107&lt;10,"  ",""),O107,". ",Teilnehmer!Y110))</f>
        <v>-</v>
      </c>
      <c r="T107" s="153" t="str">
        <f>IF(D107="","",IF(O107&gt;1,VLOOKUP(CONCATENATE(M107,(O107-1)),$P$3:Q107,2,FALSE)-Q107,""))</f>
        <v/>
      </c>
    </row>
    <row r="108" spans="1:20" x14ac:dyDescent="0.25">
      <c r="A108" s="114" t="str">
        <f t="shared" si="12"/>
        <v/>
      </c>
      <c r="B108" s="114">
        <v>106</v>
      </c>
      <c r="C108" s="117" t="str">
        <f>IF(Teilnehmer!J111=TRUE,Teilnehmer!B111,"")</f>
        <v/>
      </c>
      <c r="D108" s="116" t="str">
        <f>IF(C108="","",Teilnehmer!C111)</f>
        <v/>
      </c>
      <c r="E108" s="116">
        <v>111</v>
      </c>
      <c r="F108" s="115">
        <f>IF(D108="",0,Teilnehmer!N111)</f>
        <v>0</v>
      </c>
      <c r="G108" s="116">
        <f>IF(D108="",9999,Teilnehmer!P111)</f>
        <v>9999</v>
      </c>
      <c r="H108" s="116">
        <f>IF(D108="",9999,Teilnehmer!Q111)</f>
        <v>9999</v>
      </c>
      <c r="I108" s="116">
        <f>IF(D108="",0,Teilnehmer!R111)</f>
        <v>0</v>
      </c>
      <c r="J108" s="116">
        <f>IF(D108="",9999,Teilnehmer!S111)</f>
        <v>9999</v>
      </c>
      <c r="K108" s="116">
        <f>IF(D108="",9999,Teilnehmer!T111)</f>
        <v>9999</v>
      </c>
      <c r="L108" s="116">
        <f>IF(D108="",9999,Teilnehmer!U111)</f>
        <v>9999</v>
      </c>
      <c r="M108" s="116" t="str">
        <f>IF(D108="","-",Teilnehmer!X111)</f>
        <v>-</v>
      </c>
      <c r="N108" s="116" t="str">
        <f>IF(D108="","-",Teilnehmer!AK111)</f>
        <v>-</v>
      </c>
      <c r="O108" s="116" t="str">
        <f>IF(D108="","-",COUNTIF($M$3:M108,M108))</f>
        <v>-</v>
      </c>
      <c r="P108" s="116" t="str">
        <f t="shared" si="13"/>
        <v>--</v>
      </c>
      <c r="Q108" s="115" t="str">
        <f t="shared" si="14"/>
        <v/>
      </c>
      <c r="R108" s="152" t="str">
        <f t="shared" si="15"/>
        <v/>
      </c>
      <c r="S108" s="118" t="str">
        <f>IF(D108="","-",CONCATENATE(IF(O108&lt;10,"  ",""),O108,". ",Teilnehmer!Y111))</f>
        <v>-</v>
      </c>
      <c r="T108" s="153" t="str">
        <f>IF(D108="","",IF(O108&gt;1,VLOOKUP(CONCATENATE(M108,(O108-1)),$P$3:Q108,2,FALSE)-Q108,""))</f>
        <v/>
      </c>
    </row>
    <row r="109" spans="1:20" x14ac:dyDescent="0.25">
      <c r="A109" s="114" t="str">
        <f t="shared" si="12"/>
        <v/>
      </c>
      <c r="B109" s="114">
        <v>107</v>
      </c>
      <c r="C109" s="117" t="str">
        <f>IF(Teilnehmer!J112=TRUE,Teilnehmer!B112,"")</f>
        <v/>
      </c>
      <c r="D109" s="116" t="str">
        <f>IF(C109="","",Teilnehmer!C112)</f>
        <v/>
      </c>
      <c r="E109" s="116">
        <v>112</v>
      </c>
      <c r="F109" s="115">
        <f>IF(D109="",0,Teilnehmer!N112)</f>
        <v>0</v>
      </c>
      <c r="G109" s="116">
        <f>IF(D109="",9999,Teilnehmer!P112)</f>
        <v>9999</v>
      </c>
      <c r="H109" s="116">
        <f>IF(D109="",9999,Teilnehmer!Q112)</f>
        <v>9999</v>
      </c>
      <c r="I109" s="116">
        <f>IF(D109="",0,Teilnehmer!R112)</f>
        <v>0</v>
      </c>
      <c r="J109" s="116">
        <f>IF(D109="",9999,Teilnehmer!S112)</f>
        <v>9999</v>
      </c>
      <c r="K109" s="116">
        <f>IF(D109="",9999,Teilnehmer!T112)</f>
        <v>9999</v>
      </c>
      <c r="L109" s="116">
        <f>IF(D109="",9999,Teilnehmer!U112)</f>
        <v>9999</v>
      </c>
      <c r="M109" s="116" t="str">
        <f>IF(D109="","-",Teilnehmer!X112)</f>
        <v>-</v>
      </c>
      <c r="N109" s="116" t="str">
        <f>IF(D109="","-",Teilnehmer!AK112)</f>
        <v>-</v>
      </c>
      <c r="O109" s="116" t="str">
        <f>IF(D109="","-",COUNTIF($M$3:M109,M109))</f>
        <v>-</v>
      </c>
      <c r="P109" s="116" t="str">
        <f t="shared" si="13"/>
        <v>--</v>
      </c>
      <c r="Q109" s="115" t="str">
        <f t="shared" si="14"/>
        <v/>
      </c>
      <c r="R109" s="152" t="str">
        <f t="shared" si="15"/>
        <v/>
      </c>
      <c r="S109" s="118" t="str">
        <f>IF(D109="","-",CONCATENATE(IF(O109&lt;10,"  ",""),O109,". ",Teilnehmer!Y112))</f>
        <v>-</v>
      </c>
      <c r="T109" s="153" t="str">
        <f>IF(D109="","",IF(O109&gt;1,VLOOKUP(CONCATENATE(M109,(O109-1)),$P$3:Q109,2,FALSE)-Q109,""))</f>
        <v/>
      </c>
    </row>
    <row r="110" spans="1:20" x14ac:dyDescent="0.25">
      <c r="A110" s="114" t="str">
        <f t="shared" si="12"/>
        <v/>
      </c>
      <c r="B110" s="114">
        <v>108</v>
      </c>
      <c r="C110" s="117" t="str">
        <f>IF(Teilnehmer!J113=TRUE,Teilnehmer!B113,"")</f>
        <v/>
      </c>
      <c r="D110" s="116" t="str">
        <f>IF(C110="","",Teilnehmer!C113)</f>
        <v/>
      </c>
      <c r="E110" s="116">
        <v>113</v>
      </c>
      <c r="F110" s="115">
        <f>IF(D110="",0,Teilnehmer!N113)</f>
        <v>0</v>
      </c>
      <c r="G110" s="116">
        <f>IF(D110="",9999,Teilnehmer!P113)</f>
        <v>9999</v>
      </c>
      <c r="H110" s="116">
        <f>IF(D110="",9999,Teilnehmer!Q113)</f>
        <v>9999</v>
      </c>
      <c r="I110" s="116">
        <f>IF(D110="",0,Teilnehmer!R113)</f>
        <v>0</v>
      </c>
      <c r="J110" s="116">
        <f>IF(D110="",9999,Teilnehmer!S113)</f>
        <v>9999</v>
      </c>
      <c r="K110" s="116">
        <f>IF(D110="",9999,Teilnehmer!T113)</f>
        <v>9999</v>
      </c>
      <c r="L110" s="116">
        <f>IF(D110="",9999,Teilnehmer!U113)</f>
        <v>9999</v>
      </c>
      <c r="M110" s="116" t="str">
        <f>IF(D110="","-",Teilnehmer!X113)</f>
        <v>-</v>
      </c>
      <c r="N110" s="116" t="str">
        <f>IF(D110="","-",Teilnehmer!AK113)</f>
        <v>-</v>
      </c>
      <c r="O110" s="116" t="str">
        <f>IF(D110="","-",COUNTIF($M$3:M110,M110))</f>
        <v>-</v>
      </c>
      <c r="P110" s="116" t="str">
        <f t="shared" si="13"/>
        <v>--</v>
      </c>
      <c r="Q110" s="115" t="str">
        <f t="shared" si="14"/>
        <v/>
      </c>
      <c r="R110" s="152" t="str">
        <f t="shared" si="15"/>
        <v/>
      </c>
      <c r="S110" s="118" t="str">
        <f>IF(D110="","-",CONCATENATE(IF(O110&lt;10,"  ",""),O110,". ",Teilnehmer!Y113))</f>
        <v>-</v>
      </c>
      <c r="T110" s="153" t="str">
        <f>IF(D110="","",IF(O110&gt;1,VLOOKUP(CONCATENATE(M110,(O110-1)),$P$3:Q110,2,FALSE)-Q110,""))</f>
        <v/>
      </c>
    </row>
    <row r="111" spans="1:20" x14ac:dyDescent="0.25">
      <c r="A111" s="114" t="str">
        <f t="shared" si="12"/>
        <v/>
      </c>
      <c r="B111" s="114">
        <v>109</v>
      </c>
      <c r="C111" s="117" t="str">
        <f>IF(Teilnehmer!J114=TRUE,Teilnehmer!B114,"")</f>
        <v/>
      </c>
      <c r="D111" s="116" t="str">
        <f>IF(C111="","",Teilnehmer!C114)</f>
        <v/>
      </c>
      <c r="E111" s="116">
        <v>114</v>
      </c>
      <c r="F111" s="115">
        <f>IF(D111="",0,Teilnehmer!N114)</f>
        <v>0</v>
      </c>
      <c r="G111" s="116">
        <f>IF(D111="",9999,Teilnehmer!P114)</f>
        <v>9999</v>
      </c>
      <c r="H111" s="116">
        <f>IF(D111="",9999,Teilnehmer!Q114)</f>
        <v>9999</v>
      </c>
      <c r="I111" s="116">
        <f>IF(D111="",0,Teilnehmer!R114)</f>
        <v>0</v>
      </c>
      <c r="J111" s="116">
        <f>IF(D111="",9999,Teilnehmer!S114)</f>
        <v>9999</v>
      </c>
      <c r="K111" s="116">
        <f>IF(D111="",9999,Teilnehmer!T114)</f>
        <v>9999</v>
      </c>
      <c r="L111" s="116">
        <f>IF(D111="",9999,Teilnehmer!U114)</f>
        <v>9999</v>
      </c>
      <c r="M111" s="116" t="str">
        <f>IF(D111="","-",Teilnehmer!X114)</f>
        <v>-</v>
      </c>
      <c r="N111" s="116" t="str">
        <f>IF(D111="","-",Teilnehmer!AK114)</f>
        <v>-</v>
      </c>
      <c r="O111" s="116" t="str">
        <f>IF(D111="","-",COUNTIF($M$3:M111,M111))</f>
        <v>-</v>
      </c>
      <c r="P111" s="116" t="str">
        <f t="shared" si="13"/>
        <v>--</v>
      </c>
      <c r="Q111" s="115" t="str">
        <f t="shared" si="14"/>
        <v/>
      </c>
      <c r="R111" s="152" t="str">
        <f t="shared" si="15"/>
        <v/>
      </c>
      <c r="S111" s="118" t="str">
        <f>IF(D111="","-",CONCATENATE(IF(O111&lt;10,"  ",""),O111,". ",Teilnehmer!Y114))</f>
        <v>-</v>
      </c>
      <c r="T111" s="153" t="str">
        <f>IF(D111="","",IF(O111&gt;1,VLOOKUP(CONCATENATE(M111,(O111-1)),$P$3:Q111,2,FALSE)-Q111,""))</f>
        <v/>
      </c>
    </row>
    <row r="112" spans="1:20" x14ac:dyDescent="0.25">
      <c r="A112" s="114" t="str">
        <f t="shared" si="12"/>
        <v/>
      </c>
      <c r="B112" s="114">
        <v>110</v>
      </c>
      <c r="C112" s="117" t="str">
        <f>IF(Teilnehmer!J115=TRUE,Teilnehmer!B115,"")</f>
        <v/>
      </c>
      <c r="D112" s="116" t="str">
        <f>IF(C112="","",Teilnehmer!C115)</f>
        <v/>
      </c>
      <c r="E112" s="116">
        <v>115</v>
      </c>
      <c r="F112" s="115">
        <f>IF(D112="",0,Teilnehmer!N115)</f>
        <v>0</v>
      </c>
      <c r="G112" s="116">
        <f>IF(D112="",9999,Teilnehmer!P115)</f>
        <v>9999</v>
      </c>
      <c r="H112" s="116">
        <f>IF(D112="",9999,Teilnehmer!Q115)</f>
        <v>9999</v>
      </c>
      <c r="I112" s="116">
        <f>IF(D112="",0,Teilnehmer!R115)</f>
        <v>0</v>
      </c>
      <c r="J112" s="116">
        <f>IF(D112="",9999,Teilnehmer!S115)</f>
        <v>9999</v>
      </c>
      <c r="K112" s="116">
        <f>IF(D112="",9999,Teilnehmer!T115)</f>
        <v>9999</v>
      </c>
      <c r="L112" s="116">
        <f>IF(D112="",9999,Teilnehmer!U115)</f>
        <v>9999</v>
      </c>
      <c r="M112" s="116" t="str">
        <f>IF(D112="","-",Teilnehmer!X115)</f>
        <v>-</v>
      </c>
      <c r="N112" s="116" t="str">
        <f>IF(D112="","-",Teilnehmer!AK115)</f>
        <v>-</v>
      </c>
      <c r="O112" s="116" t="str">
        <f>IF(D112="","-",COUNTIF($M$3:M112,M112))</f>
        <v>-</v>
      </c>
      <c r="P112" s="116" t="str">
        <f t="shared" si="13"/>
        <v>--</v>
      </c>
      <c r="Q112" s="115" t="str">
        <f t="shared" si="14"/>
        <v/>
      </c>
      <c r="R112" s="152" t="str">
        <f t="shared" si="15"/>
        <v/>
      </c>
      <c r="S112" s="118" t="str">
        <f>IF(D112="","-",CONCATENATE(IF(O112&lt;10,"  ",""),O112,". ",Teilnehmer!Y115))</f>
        <v>-</v>
      </c>
      <c r="T112" s="153" t="str">
        <f>IF(D112="","",IF(O112&gt;1,VLOOKUP(CONCATENATE(M112,(O112-1)),$P$3:Q112,2,FALSE)-Q112,""))</f>
        <v/>
      </c>
    </row>
    <row r="113" spans="1:20" x14ac:dyDescent="0.25">
      <c r="A113" s="114" t="str">
        <f t="shared" si="12"/>
        <v/>
      </c>
      <c r="B113" s="114">
        <v>111</v>
      </c>
      <c r="C113" s="117" t="str">
        <f>IF(Teilnehmer!J116=TRUE,Teilnehmer!B116,"")</f>
        <v/>
      </c>
      <c r="D113" s="116" t="str">
        <f>IF(C113="","",Teilnehmer!C116)</f>
        <v/>
      </c>
      <c r="E113" s="116">
        <v>116</v>
      </c>
      <c r="F113" s="115">
        <f>IF(D113="",0,Teilnehmer!N116)</f>
        <v>0</v>
      </c>
      <c r="G113" s="116">
        <f>IF(D113="",9999,Teilnehmer!P116)</f>
        <v>9999</v>
      </c>
      <c r="H113" s="116">
        <f>IF(D113="",9999,Teilnehmer!Q116)</f>
        <v>9999</v>
      </c>
      <c r="I113" s="116">
        <f>IF(D113="",0,Teilnehmer!R116)</f>
        <v>0</v>
      </c>
      <c r="J113" s="116">
        <f>IF(D113="",9999,Teilnehmer!S116)</f>
        <v>9999</v>
      </c>
      <c r="K113" s="116">
        <f>IF(D113="",9999,Teilnehmer!T116)</f>
        <v>9999</v>
      </c>
      <c r="L113" s="116">
        <f>IF(D113="",9999,Teilnehmer!U116)</f>
        <v>9999</v>
      </c>
      <c r="M113" s="116" t="str">
        <f>IF(D113="","-",Teilnehmer!X116)</f>
        <v>-</v>
      </c>
      <c r="N113" s="116" t="str">
        <f>IF(D113="","-",Teilnehmer!AK116)</f>
        <v>-</v>
      </c>
      <c r="O113" s="116" t="str">
        <f>IF(D113="","-",COUNTIF($M$3:M113,M113))</f>
        <v>-</v>
      </c>
      <c r="P113" s="116" t="str">
        <f t="shared" si="13"/>
        <v>--</v>
      </c>
      <c r="Q113" s="115" t="str">
        <f t="shared" si="14"/>
        <v/>
      </c>
      <c r="R113" s="152" t="str">
        <f t="shared" si="15"/>
        <v/>
      </c>
      <c r="S113" s="118" t="str">
        <f>IF(D113="","-",CONCATENATE(IF(O113&lt;10,"  ",""),O113,". ",Teilnehmer!Y116))</f>
        <v>-</v>
      </c>
      <c r="T113" s="153" t="str">
        <f>IF(D113="","",IF(O113&gt;1,VLOOKUP(CONCATENATE(M113,(O113-1)),$P$3:Q113,2,FALSE)-Q113,""))</f>
        <v/>
      </c>
    </row>
    <row r="114" spans="1:20" x14ac:dyDescent="0.25">
      <c r="A114" s="114" t="str">
        <f t="shared" si="12"/>
        <v/>
      </c>
      <c r="B114" s="114">
        <v>112</v>
      </c>
      <c r="C114" s="117" t="str">
        <f>IF(Teilnehmer!J117=TRUE,Teilnehmer!B117,"")</f>
        <v/>
      </c>
      <c r="D114" s="116" t="str">
        <f>IF(C114="","",Teilnehmer!C117)</f>
        <v/>
      </c>
      <c r="E114" s="116">
        <v>117</v>
      </c>
      <c r="F114" s="115">
        <f>IF(D114="",0,Teilnehmer!N117)</f>
        <v>0</v>
      </c>
      <c r="G114" s="116">
        <f>IF(D114="",9999,Teilnehmer!P117)</f>
        <v>9999</v>
      </c>
      <c r="H114" s="116">
        <f>IF(D114="",9999,Teilnehmer!Q117)</f>
        <v>9999</v>
      </c>
      <c r="I114" s="116">
        <f>IF(D114="",0,Teilnehmer!R117)</f>
        <v>0</v>
      </c>
      <c r="J114" s="116">
        <f>IF(D114="",9999,Teilnehmer!S117)</f>
        <v>9999</v>
      </c>
      <c r="K114" s="116">
        <f>IF(D114="",9999,Teilnehmer!T117)</f>
        <v>9999</v>
      </c>
      <c r="L114" s="116">
        <f>IF(D114="",9999,Teilnehmer!U117)</f>
        <v>9999</v>
      </c>
      <c r="M114" s="116" t="str">
        <f>IF(D114="","-",Teilnehmer!X117)</f>
        <v>-</v>
      </c>
      <c r="N114" s="116" t="str">
        <f>IF(D114="","-",Teilnehmer!AK117)</f>
        <v>-</v>
      </c>
      <c r="O114" s="116" t="str">
        <f>IF(D114="","-",COUNTIF($M$3:M114,M114))</f>
        <v>-</v>
      </c>
      <c r="P114" s="116" t="str">
        <f t="shared" si="13"/>
        <v>--</v>
      </c>
      <c r="Q114" s="115" t="str">
        <f t="shared" si="14"/>
        <v/>
      </c>
      <c r="R114" s="152" t="str">
        <f t="shared" si="15"/>
        <v/>
      </c>
      <c r="S114" s="118" t="str">
        <f>IF(D114="","-",CONCATENATE(IF(O114&lt;10,"  ",""),O114,". ",Teilnehmer!Y117))</f>
        <v>-</v>
      </c>
      <c r="T114" s="153" t="str">
        <f>IF(D114="","",IF(O114&gt;1,VLOOKUP(CONCATENATE(M114,(O114-1)),$P$3:Q114,2,FALSE)-Q114,""))</f>
        <v/>
      </c>
    </row>
    <row r="115" spans="1:20" x14ac:dyDescent="0.25">
      <c r="A115" s="114" t="str">
        <f t="shared" si="12"/>
        <v/>
      </c>
      <c r="B115" s="114">
        <v>113</v>
      </c>
      <c r="C115" s="117" t="str">
        <f>IF(Teilnehmer!J118=TRUE,Teilnehmer!B118,"")</f>
        <v/>
      </c>
      <c r="D115" s="116" t="str">
        <f>IF(C115="","",Teilnehmer!C118)</f>
        <v/>
      </c>
      <c r="E115" s="116">
        <v>118</v>
      </c>
      <c r="F115" s="115">
        <f>IF(D115="",0,Teilnehmer!N118)</f>
        <v>0</v>
      </c>
      <c r="G115" s="116">
        <f>IF(D115="",9999,Teilnehmer!P118)</f>
        <v>9999</v>
      </c>
      <c r="H115" s="116">
        <f>IF(D115="",9999,Teilnehmer!Q118)</f>
        <v>9999</v>
      </c>
      <c r="I115" s="116">
        <f>IF(D115="",0,Teilnehmer!R118)</f>
        <v>0</v>
      </c>
      <c r="J115" s="116">
        <f>IF(D115="",9999,Teilnehmer!S118)</f>
        <v>9999</v>
      </c>
      <c r="K115" s="116">
        <f>IF(D115="",9999,Teilnehmer!T118)</f>
        <v>9999</v>
      </c>
      <c r="L115" s="116">
        <f>IF(D115="",9999,Teilnehmer!U118)</f>
        <v>9999</v>
      </c>
      <c r="M115" s="116" t="str">
        <f>IF(D115="","-",Teilnehmer!X118)</f>
        <v>-</v>
      </c>
      <c r="N115" s="116" t="str">
        <f>IF(D115="","-",Teilnehmer!AK118)</f>
        <v>-</v>
      </c>
      <c r="O115" s="116" t="str">
        <f>IF(D115="","-",COUNTIF($M$3:M115,M115))</f>
        <v>-</v>
      </c>
      <c r="P115" s="116" t="str">
        <f t="shared" si="13"/>
        <v>--</v>
      </c>
      <c r="Q115" s="115" t="str">
        <f t="shared" si="14"/>
        <v/>
      </c>
      <c r="R115" s="152" t="str">
        <f t="shared" si="15"/>
        <v/>
      </c>
      <c r="S115" s="118" t="str">
        <f>IF(D115="","-",CONCATENATE(IF(O115&lt;10,"  ",""),O115,". ",Teilnehmer!Y118))</f>
        <v>-</v>
      </c>
      <c r="T115" s="153" t="str">
        <f>IF(D115="","",IF(O115&gt;1,VLOOKUP(CONCATENATE(M115,(O115-1)),$P$3:Q115,2,FALSE)-Q115,""))</f>
        <v/>
      </c>
    </row>
    <row r="116" spans="1:20" x14ac:dyDescent="0.25">
      <c r="A116" s="114" t="str">
        <f t="shared" si="12"/>
        <v/>
      </c>
      <c r="B116" s="114">
        <v>114</v>
      </c>
      <c r="C116" s="117" t="str">
        <f>IF(Teilnehmer!J119=TRUE,Teilnehmer!B119,"")</f>
        <v/>
      </c>
      <c r="D116" s="116" t="str">
        <f>IF(C116="","",Teilnehmer!C119)</f>
        <v/>
      </c>
      <c r="E116" s="116">
        <v>119</v>
      </c>
      <c r="F116" s="115">
        <f>IF(D116="",0,Teilnehmer!N119)</f>
        <v>0</v>
      </c>
      <c r="G116" s="116">
        <f>IF(D116="",9999,Teilnehmer!P119)</f>
        <v>9999</v>
      </c>
      <c r="H116" s="116">
        <f>IF(D116="",9999,Teilnehmer!Q119)</f>
        <v>9999</v>
      </c>
      <c r="I116" s="116">
        <f>IF(D116="",0,Teilnehmer!R119)</f>
        <v>0</v>
      </c>
      <c r="J116" s="116">
        <f>IF(D116="",9999,Teilnehmer!S119)</f>
        <v>9999</v>
      </c>
      <c r="K116" s="116">
        <f>IF(D116="",9999,Teilnehmer!T119)</f>
        <v>9999</v>
      </c>
      <c r="L116" s="116">
        <f>IF(D116="",9999,Teilnehmer!U119)</f>
        <v>9999</v>
      </c>
      <c r="M116" s="116" t="str">
        <f>IF(D116="","-",Teilnehmer!X119)</f>
        <v>-</v>
      </c>
      <c r="N116" s="116" t="str">
        <f>IF(D116="","-",Teilnehmer!AK119)</f>
        <v>-</v>
      </c>
      <c r="O116" s="116" t="str">
        <f>IF(D116="","-",COUNTIF($M$3:M116,M116))</f>
        <v>-</v>
      </c>
      <c r="P116" s="116" t="str">
        <f t="shared" si="13"/>
        <v>--</v>
      </c>
      <c r="Q116" s="115" t="str">
        <f t="shared" si="14"/>
        <v/>
      </c>
      <c r="R116" s="152" t="str">
        <f t="shared" si="15"/>
        <v/>
      </c>
      <c r="S116" s="118" t="str">
        <f>IF(D116="","-",CONCATENATE(IF(O116&lt;10,"  ",""),O116,". ",Teilnehmer!Y119))</f>
        <v>-</v>
      </c>
      <c r="T116" s="153" t="str">
        <f>IF(D116="","",IF(O116&gt;1,VLOOKUP(CONCATENATE(M116,(O116-1)),$P$3:Q116,2,FALSE)-Q116,""))</f>
        <v/>
      </c>
    </row>
    <row r="117" spans="1:20" x14ac:dyDescent="0.25">
      <c r="A117" s="114" t="str">
        <f t="shared" si="12"/>
        <v/>
      </c>
      <c r="B117" s="114">
        <v>115</v>
      </c>
      <c r="C117" s="117" t="str">
        <f>IF(Teilnehmer!J120=TRUE,Teilnehmer!B120,"")</f>
        <v/>
      </c>
      <c r="D117" s="116" t="str">
        <f>IF(C117="","",Teilnehmer!C120)</f>
        <v/>
      </c>
      <c r="E117" s="116">
        <v>120</v>
      </c>
      <c r="F117" s="115">
        <f>IF(D117="",0,Teilnehmer!N120)</f>
        <v>0</v>
      </c>
      <c r="G117" s="116">
        <f>IF(D117="",9999,Teilnehmer!P120)</f>
        <v>9999</v>
      </c>
      <c r="H117" s="116">
        <f>IF(D117="",9999,Teilnehmer!Q120)</f>
        <v>9999</v>
      </c>
      <c r="I117" s="116">
        <f>IF(D117="",0,Teilnehmer!R120)</f>
        <v>0</v>
      </c>
      <c r="J117" s="116">
        <f>IF(D117="",9999,Teilnehmer!S120)</f>
        <v>9999</v>
      </c>
      <c r="K117" s="116">
        <f>IF(D117="",9999,Teilnehmer!T120)</f>
        <v>9999</v>
      </c>
      <c r="L117" s="116">
        <f>IF(D117="",9999,Teilnehmer!U120)</f>
        <v>9999</v>
      </c>
      <c r="M117" s="116" t="str">
        <f>IF(D117="","-",Teilnehmer!X120)</f>
        <v>-</v>
      </c>
      <c r="N117" s="116" t="str">
        <f>IF(D117="","-",Teilnehmer!AK120)</f>
        <v>-</v>
      </c>
      <c r="O117" s="116" t="str">
        <f>IF(D117="","-",COUNTIF($M$3:M117,M117))</f>
        <v>-</v>
      </c>
      <c r="P117" s="116" t="str">
        <f t="shared" si="13"/>
        <v>--</v>
      </c>
      <c r="Q117" s="115" t="str">
        <f t="shared" si="14"/>
        <v/>
      </c>
      <c r="R117" s="152" t="str">
        <f t="shared" si="15"/>
        <v/>
      </c>
      <c r="S117" s="118" t="str">
        <f>IF(D117="","-",CONCATENATE(IF(O117&lt;10,"  ",""),O117,". ",Teilnehmer!Y120))</f>
        <v>-</v>
      </c>
      <c r="T117" s="153" t="str">
        <f>IF(D117="","",IF(O117&gt;1,VLOOKUP(CONCATENATE(M117,(O117-1)),$P$3:Q117,2,FALSE)-Q117,""))</f>
        <v/>
      </c>
    </row>
    <row r="118" spans="1:20" x14ac:dyDescent="0.25">
      <c r="A118" s="114" t="str">
        <f t="shared" si="12"/>
        <v/>
      </c>
      <c r="B118" s="114">
        <v>116</v>
      </c>
      <c r="C118" s="117" t="str">
        <f>IF(Teilnehmer!J121=TRUE,Teilnehmer!B121,"")</f>
        <v/>
      </c>
      <c r="D118" s="116" t="str">
        <f>IF(C118="","",Teilnehmer!C121)</f>
        <v/>
      </c>
      <c r="E118" s="116">
        <v>121</v>
      </c>
      <c r="F118" s="115">
        <f>IF(D118="",0,Teilnehmer!N121)</f>
        <v>0</v>
      </c>
      <c r="G118" s="116">
        <f>IF(D118="",9999,Teilnehmer!P121)</f>
        <v>9999</v>
      </c>
      <c r="H118" s="116">
        <f>IF(D118="",9999,Teilnehmer!Q121)</f>
        <v>9999</v>
      </c>
      <c r="I118" s="116">
        <f>IF(D118="",0,Teilnehmer!R121)</f>
        <v>0</v>
      </c>
      <c r="J118" s="116">
        <f>IF(D118="",9999,Teilnehmer!S121)</f>
        <v>9999</v>
      </c>
      <c r="K118" s="116">
        <f>IF(D118="",9999,Teilnehmer!T121)</f>
        <v>9999</v>
      </c>
      <c r="L118" s="116">
        <f>IF(D118="",9999,Teilnehmer!U121)</f>
        <v>9999</v>
      </c>
      <c r="M118" s="116" t="str">
        <f>IF(D118="","-",Teilnehmer!X121)</f>
        <v>-</v>
      </c>
      <c r="N118" s="116" t="str">
        <f>IF(D118="","-",Teilnehmer!AK121)</f>
        <v>-</v>
      </c>
      <c r="O118" s="116" t="str">
        <f>IF(D118="","-",COUNTIF($M$3:M118,M118))</f>
        <v>-</v>
      </c>
      <c r="P118" s="116" t="str">
        <f t="shared" si="13"/>
        <v>--</v>
      </c>
      <c r="Q118" s="115" t="str">
        <f t="shared" si="14"/>
        <v/>
      </c>
      <c r="R118" s="152" t="str">
        <f t="shared" si="15"/>
        <v/>
      </c>
      <c r="S118" s="118" t="str">
        <f>IF(D118="","-",CONCATENATE(IF(O118&lt;10,"  ",""),O118,". ",Teilnehmer!Y121))</f>
        <v>-</v>
      </c>
      <c r="T118" s="153" t="str">
        <f>IF(D118="","",IF(O118&gt;1,VLOOKUP(CONCATENATE(M118,(O118-1)),$P$3:Q118,2,FALSE)-Q118,""))</f>
        <v/>
      </c>
    </row>
    <row r="119" spans="1:20" x14ac:dyDescent="0.25">
      <c r="A119" s="114" t="str">
        <f t="shared" si="12"/>
        <v/>
      </c>
      <c r="B119" s="114">
        <v>117</v>
      </c>
      <c r="C119" s="117" t="str">
        <f>IF(Teilnehmer!J122=TRUE,Teilnehmer!B122,"")</f>
        <v/>
      </c>
      <c r="D119" s="116" t="str">
        <f>IF(C119="","",Teilnehmer!C122)</f>
        <v/>
      </c>
      <c r="E119" s="116">
        <v>122</v>
      </c>
      <c r="F119" s="115">
        <f>IF(D119="",0,Teilnehmer!N122)</f>
        <v>0</v>
      </c>
      <c r="G119" s="116">
        <f>IF(D119="",9999,Teilnehmer!P122)</f>
        <v>9999</v>
      </c>
      <c r="H119" s="116">
        <f>IF(D119="",9999,Teilnehmer!Q122)</f>
        <v>9999</v>
      </c>
      <c r="I119" s="116">
        <f>IF(D119="",0,Teilnehmer!R122)</f>
        <v>0</v>
      </c>
      <c r="J119" s="116">
        <f>IF(D119="",9999,Teilnehmer!S122)</f>
        <v>9999</v>
      </c>
      <c r="K119" s="116">
        <f>IF(D119="",9999,Teilnehmer!T122)</f>
        <v>9999</v>
      </c>
      <c r="L119" s="116">
        <f>IF(D119="",9999,Teilnehmer!U122)</f>
        <v>9999</v>
      </c>
      <c r="M119" s="116" t="str">
        <f>IF(D119="","-",Teilnehmer!X122)</f>
        <v>-</v>
      </c>
      <c r="N119" s="116" t="str">
        <f>IF(D119="","-",Teilnehmer!AK122)</f>
        <v>-</v>
      </c>
      <c r="O119" s="116" t="str">
        <f>IF(D119="","-",COUNTIF($M$3:M119,M119))</f>
        <v>-</v>
      </c>
      <c r="P119" s="116" t="str">
        <f t="shared" si="13"/>
        <v>--</v>
      </c>
      <c r="Q119" s="115" t="str">
        <f t="shared" si="14"/>
        <v/>
      </c>
      <c r="R119" s="152" t="str">
        <f t="shared" si="15"/>
        <v/>
      </c>
      <c r="S119" s="118" t="str">
        <f>IF(D119="","-",CONCATENATE(IF(O119&lt;10,"  ",""),O119,". ",Teilnehmer!Y122))</f>
        <v>-</v>
      </c>
      <c r="T119" s="153" t="str">
        <f>IF(D119="","",IF(O119&gt;1,VLOOKUP(CONCATENATE(M119,(O119-1)),$P$3:Q119,2,FALSE)-Q119,""))</f>
        <v/>
      </c>
    </row>
    <row r="120" spans="1:20" x14ac:dyDescent="0.25">
      <c r="A120" s="114" t="str">
        <f t="shared" si="12"/>
        <v/>
      </c>
      <c r="B120" s="114">
        <v>118</v>
      </c>
      <c r="C120" s="117" t="str">
        <f>IF(Teilnehmer!J123=TRUE,Teilnehmer!B123,"")</f>
        <v/>
      </c>
      <c r="D120" s="116" t="str">
        <f>IF(C120="","",Teilnehmer!C123)</f>
        <v/>
      </c>
      <c r="E120" s="116">
        <v>123</v>
      </c>
      <c r="F120" s="115">
        <f>IF(D120="",0,Teilnehmer!N123)</f>
        <v>0</v>
      </c>
      <c r="G120" s="116">
        <f>IF(D120="",9999,Teilnehmer!P123)</f>
        <v>9999</v>
      </c>
      <c r="H120" s="116">
        <f>IF(D120="",9999,Teilnehmer!Q123)</f>
        <v>9999</v>
      </c>
      <c r="I120" s="116">
        <f>IF(D120="",0,Teilnehmer!R123)</f>
        <v>0</v>
      </c>
      <c r="J120" s="116">
        <f>IF(D120="",9999,Teilnehmer!S123)</f>
        <v>9999</v>
      </c>
      <c r="K120" s="116">
        <f>IF(D120="",9999,Teilnehmer!T123)</f>
        <v>9999</v>
      </c>
      <c r="L120" s="116">
        <f>IF(D120="",9999,Teilnehmer!U123)</f>
        <v>9999</v>
      </c>
      <c r="M120" s="116" t="str">
        <f>IF(D120="","-",Teilnehmer!X123)</f>
        <v>-</v>
      </c>
      <c r="N120" s="116" t="str">
        <f>IF(D120="","-",Teilnehmer!AK123)</f>
        <v>-</v>
      </c>
      <c r="O120" s="116" t="str">
        <f>IF(D120="","-",COUNTIF($M$3:M120,M120))</f>
        <v>-</v>
      </c>
      <c r="P120" s="116" t="str">
        <f t="shared" si="13"/>
        <v>--</v>
      </c>
      <c r="Q120" s="115" t="str">
        <f t="shared" si="14"/>
        <v/>
      </c>
      <c r="R120" s="152" t="str">
        <f t="shared" si="15"/>
        <v/>
      </c>
      <c r="S120" s="118" t="str">
        <f>IF(D120="","-",CONCATENATE(IF(O120&lt;10,"  ",""),O120,". ",Teilnehmer!Y123))</f>
        <v>-</v>
      </c>
      <c r="T120" s="153" t="str">
        <f>IF(D120="","",IF(O120&gt;1,VLOOKUP(CONCATENATE(M120,(O120-1)),$P$3:Q120,2,FALSE)-Q120,""))</f>
        <v/>
      </c>
    </row>
    <row r="121" spans="1:20" x14ac:dyDescent="0.25">
      <c r="A121" s="114" t="str">
        <f t="shared" si="12"/>
        <v/>
      </c>
      <c r="B121" s="114">
        <v>119</v>
      </c>
      <c r="C121" s="117" t="str">
        <f>IF(Teilnehmer!J124=TRUE,Teilnehmer!B124,"")</f>
        <v/>
      </c>
      <c r="D121" s="116" t="str">
        <f>IF(C121="","",Teilnehmer!C124)</f>
        <v/>
      </c>
      <c r="E121" s="116">
        <v>124</v>
      </c>
      <c r="F121" s="115">
        <f>IF(D121="",0,Teilnehmer!N124)</f>
        <v>0</v>
      </c>
      <c r="G121" s="116">
        <f>IF(D121="",9999,Teilnehmer!P124)</f>
        <v>9999</v>
      </c>
      <c r="H121" s="116">
        <f>IF(D121="",9999,Teilnehmer!Q124)</f>
        <v>9999</v>
      </c>
      <c r="I121" s="116">
        <f>IF(D121="",0,Teilnehmer!R124)</f>
        <v>0</v>
      </c>
      <c r="J121" s="116">
        <f>IF(D121="",9999,Teilnehmer!S124)</f>
        <v>9999</v>
      </c>
      <c r="K121" s="116">
        <f>IF(D121="",9999,Teilnehmer!T124)</f>
        <v>9999</v>
      </c>
      <c r="L121" s="116">
        <f>IF(D121="",9999,Teilnehmer!U124)</f>
        <v>9999</v>
      </c>
      <c r="M121" s="116" t="str">
        <f>IF(D121="","-",Teilnehmer!X124)</f>
        <v>-</v>
      </c>
      <c r="N121" s="116" t="str">
        <f>IF(D121="","-",Teilnehmer!AK124)</f>
        <v>-</v>
      </c>
      <c r="O121" s="116" t="str">
        <f>IF(D121="","-",COUNTIF($M$3:M121,M121))</f>
        <v>-</v>
      </c>
      <c r="P121" s="116" t="str">
        <f t="shared" si="13"/>
        <v>--</v>
      </c>
      <c r="Q121" s="115" t="str">
        <f t="shared" si="14"/>
        <v/>
      </c>
      <c r="R121" s="152" t="str">
        <f t="shared" si="15"/>
        <v/>
      </c>
      <c r="S121" s="118" t="str">
        <f>IF(D121="","-",CONCATENATE(IF(O121&lt;10,"  ",""),O121,". ",Teilnehmer!Y124))</f>
        <v>-</v>
      </c>
      <c r="T121" s="153" t="str">
        <f>IF(D121="","",IF(O121&gt;1,VLOOKUP(CONCATENATE(M121,(O121-1)),$P$3:Q121,2,FALSE)-Q121,""))</f>
        <v/>
      </c>
    </row>
    <row r="122" spans="1:20" x14ac:dyDescent="0.25">
      <c r="A122" s="114" t="str">
        <f t="shared" si="12"/>
        <v/>
      </c>
      <c r="B122" s="114">
        <v>120</v>
      </c>
      <c r="C122" s="117" t="str">
        <f>IF(Teilnehmer!J125=TRUE,Teilnehmer!B125,"")</f>
        <v/>
      </c>
      <c r="D122" s="116" t="str">
        <f>IF(C122="","",Teilnehmer!C125)</f>
        <v/>
      </c>
      <c r="E122" s="116">
        <v>125</v>
      </c>
      <c r="F122" s="115">
        <f>IF(D122="",0,Teilnehmer!N125)</f>
        <v>0</v>
      </c>
      <c r="G122" s="116">
        <f>IF(D122="",9999,Teilnehmer!P125)</f>
        <v>9999</v>
      </c>
      <c r="H122" s="116">
        <f>IF(D122="",9999,Teilnehmer!Q125)</f>
        <v>9999</v>
      </c>
      <c r="I122" s="116">
        <f>IF(D122="",0,Teilnehmer!R125)</f>
        <v>0</v>
      </c>
      <c r="J122" s="116">
        <f>IF(D122="",9999,Teilnehmer!S125)</f>
        <v>9999</v>
      </c>
      <c r="K122" s="116">
        <f>IF(D122="",9999,Teilnehmer!T125)</f>
        <v>9999</v>
      </c>
      <c r="L122" s="116">
        <f>IF(D122="",9999,Teilnehmer!U125)</f>
        <v>9999</v>
      </c>
      <c r="M122" s="116" t="str">
        <f>IF(D122="","-",Teilnehmer!X125)</f>
        <v>-</v>
      </c>
      <c r="N122" s="116" t="str">
        <f>IF(D122="","-",Teilnehmer!AK125)</f>
        <v>-</v>
      </c>
      <c r="O122" s="116" t="str">
        <f>IF(D122="","-",COUNTIF($M$3:M122,M122))</f>
        <v>-</v>
      </c>
      <c r="P122" s="116" t="str">
        <f t="shared" si="13"/>
        <v>--</v>
      </c>
      <c r="Q122" s="115" t="str">
        <f t="shared" si="14"/>
        <v/>
      </c>
      <c r="R122" s="152" t="str">
        <f t="shared" si="15"/>
        <v/>
      </c>
      <c r="S122" s="118" t="str">
        <f>IF(D122="","-",CONCATENATE(IF(O122&lt;10,"  ",""),O122,". ",Teilnehmer!Y125))</f>
        <v>-</v>
      </c>
      <c r="T122" s="153" t="str">
        <f>IF(D122="","",IF(O122&gt;1,VLOOKUP(CONCATENATE(M122,(O122-1)),$P$3:Q122,2,FALSE)-Q122,""))</f>
        <v/>
      </c>
    </row>
  </sheetData>
  <sheetProtection password="C435" sheet="1" objects="1" scenarios="1"/>
  <sortState ref="C3:T122">
    <sortCondition descending="1" ref="F2"/>
    <sortCondition ref="G2"/>
    <sortCondition ref="H2"/>
  </sortState>
  <printOptions horizontalCentered="1"/>
  <pageMargins left="0.55118110236220474" right="0.47244094488188981" top="0.98425196850393704" bottom="0.98425196850393704" header="0.31496062992125984" footer="0.51181102362204722"/>
  <pageSetup paperSize="9" scale="92" fitToHeight="0" orientation="portrait" horizontalDpi="300" verticalDpi="300" r:id="rId1"/>
  <headerFooter alignWithMargins="0">
    <oddHeader>&amp;RWettbewerb_x000D_vom 22.12.2015&amp;C&amp;E&amp;B&amp;I&amp;16Siegerliste</oddHeader>
    <oddFooter>&amp;CSeite &amp;P&amp;R&amp;8Druck: &amp;D/&amp;T&amp;L&amp;06BWB-Auswertung V2.1_x000D_(c)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1459" r:id="rId4" name="Button 3">
              <controlPr defaultSize="0" print="0" autoFill="0" autoPict="0" macro="[0]!GSL_aktualisieren">
                <anchor moveWithCells="1" sizeWithCells="1">
                  <from>
                    <xdr:col>4</xdr:col>
                    <xdr:colOff>0</xdr:colOff>
                    <xdr:row>0</xdr:row>
                    <xdr:rowOff>142875</xdr:rowOff>
                  </from>
                  <to>
                    <xdr:col>4</xdr:col>
                    <xdr:colOff>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>
    <pageSetUpPr fitToPage="1"/>
  </sheetPr>
  <dimension ref="A1:AC65"/>
  <sheetViews>
    <sheetView showGridLines="0" zoomScaleNormal="100" workbookViewId="0">
      <pane ySplit="8" topLeftCell="A9" activePane="bottomLeft" state="frozen"/>
      <selection pane="bottomLeft" sqref="A1:Y1"/>
    </sheetView>
  </sheetViews>
  <sheetFormatPr baseColWidth="10" defaultColWidth="3.5703125" defaultRowHeight="12.75" x14ac:dyDescent="0.2"/>
  <cols>
    <col min="1" max="1" width="3.5703125" style="143"/>
    <col min="2" max="2" width="3.5703125" style="143" customWidth="1"/>
    <col min="3" max="16384" width="3.5703125" style="143"/>
  </cols>
  <sheetData>
    <row r="1" spans="1:26" ht="30" customHeight="1" x14ac:dyDescent="0.2">
      <c r="A1" s="352" t="s">
        <v>145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</row>
    <row r="2" spans="1:26" ht="26.25" customHeight="1" x14ac:dyDescent="0.2">
      <c r="A2" s="150" t="s">
        <v>146</v>
      </c>
    </row>
    <row r="3" spans="1:26" ht="28.5" customHeight="1" x14ac:dyDescent="0.2">
      <c r="D3" s="368" t="s">
        <v>132</v>
      </c>
      <c r="E3" s="368"/>
      <c r="F3" s="368"/>
      <c r="G3" s="368"/>
      <c r="H3" s="368" t="s">
        <v>150</v>
      </c>
      <c r="I3" s="368"/>
      <c r="J3" s="368"/>
      <c r="K3" s="368"/>
      <c r="L3" s="368" t="s">
        <v>151</v>
      </c>
      <c r="M3" s="368"/>
      <c r="N3" s="368"/>
      <c r="O3" s="368"/>
      <c r="P3" s="368" t="s">
        <v>149</v>
      </c>
      <c r="Q3" s="368"/>
      <c r="R3" s="368"/>
      <c r="S3" s="368"/>
    </row>
    <row r="4" spans="1:26" x14ac:dyDescent="0.2">
      <c r="A4" s="357" t="s">
        <v>148</v>
      </c>
      <c r="B4" s="357"/>
      <c r="C4" s="357"/>
      <c r="D4" s="369">
        <v>1</v>
      </c>
      <c r="E4" s="369"/>
      <c r="F4" s="369"/>
      <c r="G4" s="369"/>
      <c r="H4" s="369">
        <v>0</v>
      </c>
      <c r="I4" s="369"/>
      <c r="J4" s="369"/>
      <c r="K4" s="369"/>
      <c r="L4" s="369">
        <v>0</v>
      </c>
      <c r="M4" s="369"/>
      <c r="N4" s="369"/>
      <c r="O4" s="369"/>
      <c r="P4" s="369">
        <v>0</v>
      </c>
      <c r="Q4" s="369"/>
      <c r="R4" s="369"/>
      <c r="S4" s="369"/>
    </row>
    <row r="5" spans="1:26" x14ac:dyDescent="0.2">
      <c r="A5" s="357" t="s">
        <v>147</v>
      </c>
      <c r="B5" s="357"/>
      <c r="C5" s="357"/>
      <c r="D5" s="370">
        <v>1</v>
      </c>
      <c r="E5" s="370"/>
      <c r="F5" s="370"/>
      <c r="G5" s="370"/>
      <c r="H5" s="370">
        <v>0</v>
      </c>
      <c r="I5" s="370"/>
      <c r="J5" s="370"/>
      <c r="K5" s="370"/>
      <c r="L5" s="370">
        <v>0</v>
      </c>
      <c r="M5" s="370"/>
      <c r="N5" s="370"/>
      <c r="O5" s="370"/>
      <c r="P5" s="370">
        <v>0</v>
      </c>
      <c r="Q5" s="370"/>
      <c r="R5" s="370"/>
      <c r="S5" s="370"/>
    </row>
    <row r="7" spans="1:26" ht="26.25" customHeight="1" x14ac:dyDescent="0.2">
      <c r="A7" s="150" t="s">
        <v>187</v>
      </c>
      <c r="I7" s="353" t="s">
        <v>190</v>
      </c>
      <c r="J7" s="354"/>
      <c r="K7" s="354"/>
      <c r="L7" s="354"/>
      <c r="M7" s="354"/>
      <c r="N7" s="354"/>
      <c r="O7" s="354"/>
      <c r="P7" s="354"/>
      <c r="Q7" s="354"/>
      <c r="R7" s="354"/>
      <c r="S7" s="354"/>
      <c r="T7" s="354"/>
      <c r="U7" s="354"/>
      <c r="V7" s="354"/>
    </row>
    <row r="8" spans="1:26" ht="47.25" customHeight="1" x14ac:dyDescent="0.2">
      <c r="A8" s="374" t="s">
        <v>192</v>
      </c>
      <c r="B8" s="354"/>
      <c r="C8" s="354"/>
      <c r="D8" s="354"/>
      <c r="E8" s="354"/>
      <c r="F8" s="354"/>
      <c r="G8" s="354"/>
      <c r="H8" s="354"/>
      <c r="I8" s="354"/>
      <c r="J8" s="354"/>
      <c r="K8" s="354"/>
      <c r="L8" s="354"/>
      <c r="M8" s="354"/>
      <c r="N8" s="354"/>
      <c r="O8" s="354"/>
      <c r="P8" s="354"/>
      <c r="Q8" s="354"/>
      <c r="R8" s="354"/>
      <c r="S8" s="354"/>
      <c r="T8" s="354"/>
      <c r="U8" s="354"/>
      <c r="V8" s="354"/>
      <c r="W8" s="354"/>
      <c r="X8" s="354"/>
      <c r="Z8" s="184"/>
    </row>
    <row r="9" spans="1:26" ht="23.25" customHeight="1" x14ac:dyDescent="0.2">
      <c r="A9" s="142" t="s">
        <v>138</v>
      </c>
    </row>
    <row r="10" spans="1:26" x14ac:dyDescent="0.2">
      <c r="D10" s="366" t="s">
        <v>68</v>
      </c>
      <c r="E10" s="366"/>
      <c r="F10" s="366"/>
      <c r="G10" s="366"/>
      <c r="H10" s="366"/>
      <c r="I10" s="366" t="s">
        <v>69</v>
      </c>
      <c r="J10" s="366"/>
      <c r="K10" s="366"/>
      <c r="L10" s="366"/>
      <c r="M10" s="366"/>
      <c r="N10" s="366" t="s">
        <v>152</v>
      </c>
      <c r="O10" s="366"/>
      <c r="P10" s="366"/>
      <c r="Q10" s="366"/>
      <c r="R10" s="366"/>
      <c r="S10" s="366" t="s">
        <v>136</v>
      </c>
      <c r="T10" s="366"/>
      <c r="U10" s="366"/>
      <c r="V10" s="366"/>
      <c r="W10" s="366"/>
    </row>
    <row r="11" spans="1:26" x14ac:dyDescent="0.2">
      <c r="A11" s="366" t="s">
        <v>133</v>
      </c>
      <c r="B11" s="366"/>
      <c r="C11" s="366"/>
      <c r="D11" s="366">
        <v>0</v>
      </c>
      <c r="E11" s="366"/>
      <c r="F11" s="367">
        <v>0</v>
      </c>
      <c r="G11" s="367"/>
      <c r="H11" s="367"/>
      <c r="I11" s="366">
        <v>0</v>
      </c>
      <c r="J11" s="366"/>
      <c r="K11" s="367">
        <v>0</v>
      </c>
      <c r="L11" s="367"/>
      <c r="M11" s="367"/>
      <c r="N11" s="366">
        <v>0</v>
      </c>
      <c r="O11" s="366"/>
      <c r="P11" s="367">
        <v>0</v>
      </c>
      <c r="Q11" s="367"/>
      <c r="R11" s="367"/>
      <c r="S11" s="366">
        <v>0</v>
      </c>
      <c r="T11" s="366"/>
      <c r="U11" s="367">
        <v>0</v>
      </c>
      <c r="V11" s="367"/>
      <c r="W11" s="367"/>
      <c r="X11" s="144"/>
    </row>
    <row r="12" spans="1:26" x14ac:dyDescent="0.2">
      <c r="A12" s="366" t="s">
        <v>134</v>
      </c>
      <c r="B12" s="366"/>
      <c r="C12" s="366"/>
      <c r="D12" s="366">
        <v>0</v>
      </c>
      <c r="E12" s="366"/>
      <c r="F12" s="367">
        <v>0</v>
      </c>
      <c r="G12" s="367"/>
      <c r="H12" s="367"/>
      <c r="I12" s="366">
        <v>0</v>
      </c>
      <c r="J12" s="366"/>
      <c r="K12" s="367">
        <v>0</v>
      </c>
      <c r="L12" s="367"/>
      <c r="M12" s="367"/>
      <c r="N12" s="366">
        <v>0</v>
      </c>
      <c r="O12" s="366"/>
      <c r="P12" s="367">
        <v>0</v>
      </c>
      <c r="Q12" s="367"/>
      <c r="R12" s="367"/>
      <c r="S12" s="366">
        <v>0</v>
      </c>
      <c r="T12" s="366"/>
      <c r="U12" s="367">
        <v>0</v>
      </c>
      <c r="V12" s="367"/>
      <c r="W12" s="367"/>
      <c r="X12" s="144"/>
    </row>
    <row r="13" spans="1:26" x14ac:dyDescent="0.2">
      <c r="A13" s="366" t="s">
        <v>135</v>
      </c>
      <c r="B13" s="366"/>
      <c r="C13" s="366"/>
      <c r="D13" s="366">
        <v>0</v>
      </c>
      <c r="E13" s="366"/>
      <c r="F13" s="367">
        <v>0</v>
      </c>
      <c r="G13" s="367"/>
      <c r="H13" s="367"/>
      <c r="I13" s="366">
        <v>0</v>
      </c>
      <c r="J13" s="366"/>
      <c r="K13" s="367">
        <v>0</v>
      </c>
      <c r="L13" s="367"/>
      <c r="M13" s="367"/>
      <c r="N13" s="366">
        <v>0</v>
      </c>
      <c r="O13" s="366"/>
      <c r="P13" s="367">
        <v>0</v>
      </c>
      <c r="Q13" s="367"/>
      <c r="R13" s="367"/>
      <c r="S13" s="366">
        <v>0</v>
      </c>
      <c r="T13" s="366"/>
      <c r="U13" s="367">
        <v>0</v>
      </c>
      <c r="V13" s="367"/>
      <c r="W13" s="367"/>
      <c r="X13" s="144"/>
    </row>
    <row r="15" spans="1:26" ht="23.25" customHeight="1" x14ac:dyDescent="0.2">
      <c r="A15" s="142" t="s">
        <v>139</v>
      </c>
      <c r="I15" s="353" t="s">
        <v>190</v>
      </c>
      <c r="J15" s="354"/>
      <c r="K15" s="354"/>
      <c r="L15" s="354"/>
      <c r="M15" s="354"/>
      <c r="N15" s="354"/>
      <c r="O15" s="354"/>
      <c r="P15" s="354"/>
      <c r="Q15" s="354"/>
      <c r="R15" s="354"/>
      <c r="S15" s="354"/>
      <c r="T15" s="354"/>
      <c r="U15" s="354"/>
      <c r="V15" s="354"/>
    </row>
    <row r="16" spans="1:26" x14ac:dyDescent="0.2">
      <c r="A16" s="147" t="s">
        <v>133</v>
      </c>
      <c r="D16" s="161"/>
      <c r="E16" s="186" t="s">
        <v>176</v>
      </c>
      <c r="F16" s="364" t="s">
        <v>140</v>
      </c>
      <c r="G16" s="364"/>
      <c r="H16" s="366" t="s">
        <v>142</v>
      </c>
      <c r="I16" s="366"/>
      <c r="J16" s="371" t="s">
        <v>141</v>
      </c>
      <c r="K16" s="371"/>
      <c r="N16" s="147" t="s">
        <v>134</v>
      </c>
      <c r="Q16" s="185"/>
      <c r="R16" s="187" t="s">
        <v>176</v>
      </c>
      <c r="S16" s="364" t="s">
        <v>140</v>
      </c>
      <c r="T16" s="364"/>
      <c r="U16" s="366" t="s">
        <v>142</v>
      </c>
      <c r="V16" s="366"/>
      <c r="W16" s="371" t="s">
        <v>141</v>
      </c>
      <c r="X16" s="371"/>
    </row>
    <row r="17" spans="1:29" x14ac:dyDescent="0.2">
      <c r="A17" s="357" t="s">
        <v>168</v>
      </c>
      <c r="B17" s="357"/>
      <c r="C17" s="357"/>
      <c r="D17" s="357"/>
      <c r="E17" s="357"/>
      <c r="F17" s="364">
        <v>0</v>
      </c>
      <c r="G17" s="364"/>
      <c r="H17" s="359">
        <v>0</v>
      </c>
      <c r="I17" s="359"/>
      <c r="J17" s="364">
        <v>0</v>
      </c>
      <c r="K17" s="364"/>
      <c r="L17" s="149"/>
      <c r="M17" s="149"/>
      <c r="N17" s="357" t="s">
        <v>168</v>
      </c>
      <c r="O17" s="357"/>
      <c r="P17" s="357"/>
      <c r="Q17" s="357"/>
      <c r="R17" s="357"/>
      <c r="S17" s="364">
        <v>0</v>
      </c>
      <c r="T17" s="364"/>
      <c r="U17" s="359">
        <v>0</v>
      </c>
      <c r="V17" s="359"/>
      <c r="W17" s="364">
        <v>0</v>
      </c>
      <c r="X17" s="364"/>
      <c r="Y17" s="149"/>
      <c r="Z17" s="149"/>
      <c r="AA17" s="149"/>
      <c r="AB17" s="149"/>
      <c r="AC17" s="149"/>
    </row>
    <row r="18" spans="1:29" x14ac:dyDescent="0.2">
      <c r="A18" s="357" t="s">
        <v>169</v>
      </c>
      <c r="B18" s="357"/>
      <c r="C18" s="357"/>
      <c r="D18" s="357"/>
      <c r="E18" s="357"/>
      <c r="F18" s="364">
        <v>0</v>
      </c>
      <c r="G18" s="364"/>
      <c r="H18" s="359">
        <v>0</v>
      </c>
      <c r="I18" s="359"/>
      <c r="J18" s="364">
        <v>0</v>
      </c>
      <c r="K18" s="364"/>
      <c r="L18" s="149"/>
      <c r="M18" s="149"/>
      <c r="N18" s="357" t="s">
        <v>169</v>
      </c>
      <c r="O18" s="357"/>
      <c r="P18" s="357"/>
      <c r="Q18" s="357"/>
      <c r="R18" s="357"/>
      <c r="S18" s="364">
        <v>0</v>
      </c>
      <c r="T18" s="364"/>
      <c r="U18" s="359">
        <v>0</v>
      </c>
      <c r="V18" s="359"/>
      <c r="W18" s="364">
        <v>0</v>
      </c>
      <c r="X18" s="364"/>
      <c r="Y18" s="149"/>
      <c r="Z18" s="149"/>
      <c r="AA18" s="149"/>
      <c r="AB18" s="149"/>
      <c r="AC18" s="149"/>
    </row>
    <row r="19" spans="1:29" x14ac:dyDescent="0.2">
      <c r="A19" s="357" t="s">
        <v>170</v>
      </c>
      <c r="B19" s="357"/>
      <c r="C19" s="357"/>
      <c r="D19" s="357"/>
      <c r="E19" s="357"/>
      <c r="F19" s="364">
        <v>0</v>
      </c>
      <c r="G19" s="364"/>
      <c r="H19" s="359">
        <v>0</v>
      </c>
      <c r="I19" s="359"/>
      <c r="J19" s="364">
        <v>0</v>
      </c>
      <c r="K19" s="364"/>
      <c r="L19" s="149"/>
      <c r="M19" s="149"/>
      <c r="N19" s="357" t="s">
        <v>170</v>
      </c>
      <c r="O19" s="357"/>
      <c r="P19" s="357"/>
      <c r="Q19" s="357"/>
      <c r="R19" s="357"/>
      <c r="S19" s="364">
        <v>0</v>
      </c>
      <c r="T19" s="364"/>
      <c r="U19" s="359">
        <v>0</v>
      </c>
      <c r="V19" s="359"/>
      <c r="W19" s="364">
        <v>0</v>
      </c>
      <c r="X19" s="364"/>
      <c r="Y19" s="149"/>
      <c r="Z19" s="149"/>
      <c r="AA19" s="149"/>
      <c r="AB19" s="149"/>
      <c r="AC19" s="149"/>
    </row>
    <row r="20" spans="1:29" x14ac:dyDescent="0.2">
      <c r="A20" s="357" t="s">
        <v>135</v>
      </c>
      <c r="B20" s="357"/>
      <c r="C20" s="357"/>
      <c r="D20" s="357"/>
      <c r="E20" s="357"/>
      <c r="F20" s="364">
        <v>0</v>
      </c>
      <c r="G20" s="364"/>
      <c r="H20" s="359">
        <v>0</v>
      </c>
      <c r="I20" s="359"/>
      <c r="J20" s="364">
        <v>0</v>
      </c>
      <c r="K20" s="364"/>
      <c r="L20" s="149"/>
      <c r="M20" s="149"/>
      <c r="N20" s="357" t="s">
        <v>135</v>
      </c>
      <c r="O20" s="357"/>
      <c r="P20" s="357"/>
      <c r="Q20" s="357"/>
      <c r="R20" s="357"/>
      <c r="S20" s="364">
        <v>0</v>
      </c>
      <c r="T20" s="364"/>
      <c r="U20" s="359">
        <v>0</v>
      </c>
      <c r="V20" s="359"/>
      <c r="W20" s="364">
        <v>0</v>
      </c>
      <c r="X20" s="364"/>
      <c r="Y20" s="149"/>
      <c r="Z20" s="149"/>
      <c r="AA20" s="149"/>
      <c r="AB20" s="149"/>
      <c r="AC20" s="149"/>
    </row>
    <row r="21" spans="1:29" x14ac:dyDescent="0.2">
      <c r="B21" s="145"/>
      <c r="C21" s="145"/>
    </row>
    <row r="22" spans="1:29" ht="23.25" customHeight="1" x14ac:dyDescent="0.2">
      <c r="A22" s="142" t="s">
        <v>143</v>
      </c>
      <c r="I22" s="353" t="s">
        <v>190</v>
      </c>
      <c r="J22" s="354"/>
      <c r="K22" s="354"/>
      <c r="L22" s="354"/>
      <c r="M22" s="354"/>
      <c r="N22" s="354"/>
      <c r="O22" s="354"/>
      <c r="P22" s="354"/>
      <c r="Q22" s="354"/>
      <c r="R22" s="354"/>
      <c r="S22" s="354"/>
      <c r="T22" s="354"/>
      <c r="U22" s="354"/>
      <c r="V22" s="354"/>
    </row>
    <row r="23" spans="1:29" x14ac:dyDescent="0.2">
      <c r="A23" s="147" t="s">
        <v>133</v>
      </c>
      <c r="D23" s="372" t="s">
        <v>176</v>
      </c>
      <c r="E23" s="372"/>
      <c r="F23" s="373"/>
      <c r="G23" s="366" t="s">
        <v>144</v>
      </c>
      <c r="H23" s="366"/>
      <c r="I23" s="366"/>
      <c r="J23" s="366"/>
      <c r="K23" s="366"/>
      <c r="L23" s="366"/>
      <c r="M23" s="366" t="s">
        <v>33</v>
      </c>
      <c r="N23" s="366"/>
      <c r="O23" s="366"/>
      <c r="P23" s="366"/>
      <c r="Q23" s="366"/>
      <c r="R23" s="366"/>
    </row>
    <row r="24" spans="1:29" x14ac:dyDescent="0.2">
      <c r="G24" s="364" t="s">
        <v>140</v>
      </c>
      <c r="H24" s="364"/>
      <c r="I24" s="366" t="s">
        <v>142</v>
      </c>
      <c r="J24" s="366"/>
      <c r="K24" s="371" t="s">
        <v>141</v>
      </c>
      <c r="L24" s="371"/>
      <c r="M24" s="364" t="s">
        <v>140</v>
      </c>
      <c r="N24" s="364"/>
      <c r="O24" s="366" t="s">
        <v>142</v>
      </c>
      <c r="P24" s="366"/>
      <c r="Q24" s="371" t="s">
        <v>141</v>
      </c>
      <c r="R24" s="371"/>
      <c r="T24" s="145"/>
      <c r="U24" s="355"/>
      <c r="V24" s="146"/>
    </row>
    <row r="25" spans="1:29" x14ac:dyDescent="0.2">
      <c r="A25" s="357" t="s">
        <v>153</v>
      </c>
      <c r="B25" s="357"/>
      <c r="C25" s="357"/>
      <c r="D25" s="357"/>
      <c r="E25" s="357"/>
      <c r="F25" s="357"/>
      <c r="G25" s="358">
        <v>0</v>
      </c>
      <c r="H25" s="358"/>
      <c r="I25" s="359">
        <v>0</v>
      </c>
      <c r="J25" s="359"/>
      <c r="K25" s="358">
        <v>0</v>
      </c>
      <c r="L25" s="358"/>
      <c r="M25" s="358">
        <v>0</v>
      </c>
      <c r="N25" s="358"/>
      <c r="O25" s="359">
        <v>0</v>
      </c>
      <c r="P25" s="359"/>
      <c r="Q25" s="358">
        <v>0</v>
      </c>
      <c r="R25" s="358"/>
      <c r="S25" s="148"/>
      <c r="T25" s="148"/>
      <c r="U25" s="356"/>
      <c r="V25" s="148"/>
    </row>
    <row r="26" spans="1:29" x14ac:dyDescent="0.2">
      <c r="A26" s="357" t="s">
        <v>154</v>
      </c>
      <c r="B26" s="357"/>
      <c r="C26" s="357"/>
      <c r="D26" s="357"/>
      <c r="E26" s="357"/>
      <c r="F26" s="357"/>
      <c r="G26" s="358">
        <v>0</v>
      </c>
      <c r="H26" s="358"/>
      <c r="I26" s="359">
        <v>0</v>
      </c>
      <c r="J26" s="359"/>
      <c r="K26" s="358">
        <v>0</v>
      </c>
      <c r="L26" s="358"/>
      <c r="M26" s="358">
        <v>0</v>
      </c>
      <c r="N26" s="358"/>
      <c r="O26" s="359">
        <v>0</v>
      </c>
      <c r="P26" s="359"/>
      <c r="Q26" s="358">
        <v>0</v>
      </c>
      <c r="R26" s="358"/>
      <c r="S26" s="148"/>
      <c r="T26" s="148"/>
      <c r="U26" s="356"/>
      <c r="V26" s="148"/>
    </row>
    <row r="27" spans="1:29" x14ac:dyDescent="0.2">
      <c r="A27" s="357" t="s">
        <v>155</v>
      </c>
      <c r="B27" s="357"/>
      <c r="C27" s="357"/>
      <c r="D27" s="357"/>
      <c r="E27" s="357"/>
      <c r="F27" s="357"/>
      <c r="G27" s="358">
        <v>0</v>
      </c>
      <c r="H27" s="358"/>
      <c r="I27" s="359">
        <v>0</v>
      </c>
      <c r="J27" s="359"/>
      <c r="K27" s="358">
        <v>0</v>
      </c>
      <c r="L27" s="358"/>
      <c r="M27" s="358">
        <v>0</v>
      </c>
      <c r="N27" s="358"/>
      <c r="O27" s="359">
        <v>0</v>
      </c>
      <c r="P27" s="359"/>
      <c r="Q27" s="358">
        <v>0</v>
      </c>
      <c r="R27" s="358"/>
      <c r="S27" s="148"/>
      <c r="T27" s="148"/>
      <c r="U27" s="356"/>
      <c r="V27" s="148"/>
    </row>
    <row r="28" spans="1:29" x14ac:dyDescent="0.2">
      <c r="A28" s="357" t="s">
        <v>156</v>
      </c>
      <c r="B28" s="357"/>
      <c r="C28" s="357"/>
      <c r="D28" s="357"/>
      <c r="E28" s="357"/>
      <c r="F28" s="357"/>
      <c r="G28" s="358">
        <v>0</v>
      </c>
      <c r="H28" s="358"/>
      <c r="I28" s="359">
        <v>0</v>
      </c>
      <c r="J28" s="359"/>
      <c r="K28" s="358">
        <v>0</v>
      </c>
      <c r="L28" s="358"/>
      <c r="M28" s="358">
        <v>0</v>
      </c>
      <c r="N28" s="358"/>
      <c r="O28" s="359">
        <v>0</v>
      </c>
      <c r="P28" s="359"/>
      <c r="Q28" s="358">
        <v>0</v>
      </c>
      <c r="R28" s="358"/>
      <c r="S28" s="148"/>
      <c r="T28" s="148"/>
      <c r="U28" s="356"/>
      <c r="V28" s="148"/>
    </row>
    <row r="29" spans="1:29" x14ac:dyDescent="0.2">
      <c r="A29" s="357" t="s">
        <v>157</v>
      </c>
      <c r="B29" s="357"/>
      <c r="C29" s="357"/>
      <c r="D29" s="357"/>
      <c r="E29" s="357"/>
      <c r="F29" s="357"/>
      <c r="G29" s="358">
        <v>0</v>
      </c>
      <c r="H29" s="358"/>
      <c r="I29" s="359">
        <v>0</v>
      </c>
      <c r="J29" s="359"/>
      <c r="K29" s="358">
        <v>0</v>
      </c>
      <c r="L29" s="358"/>
      <c r="M29" s="358">
        <v>0</v>
      </c>
      <c r="N29" s="358"/>
      <c r="O29" s="359">
        <v>0</v>
      </c>
      <c r="P29" s="359"/>
      <c r="Q29" s="358">
        <v>0</v>
      </c>
      <c r="R29" s="358"/>
      <c r="S29" s="148"/>
      <c r="T29" s="148"/>
      <c r="U29" s="356"/>
      <c r="V29" s="148"/>
    </row>
    <row r="30" spans="1:29" x14ac:dyDescent="0.2">
      <c r="A30" s="357" t="s">
        <v>172</v>
      </c>
      <c r="B30" s="357"/>
      <c r="C30" s="357"/>
      <c r="D30" s="357"/>
      <c r="E30" s="357"/>
      <c r="F30" s="357"/>
      <c r="G30" s="362">
        <v>0</v>
      </c>
      <c r="H30" s="362"/>
      <c r="I30" s="363">
        <v>0</v>
      </c>
      <c r="J30" s="363"/>
      <c r="K30" s="362">
        <v>0</v>
      </c>
      <c r="L30" s="362"/>
      <c r="M30" s="360"/>
      <c r="N30" s="360"/>
      <c r="O30" s="361"/>
      <c r="P30" s="361"/>
      <c r="Q30" s="360"/>
      <c r="R30" s="360"/>
      <c r="S30" s="148"/>
      <c r="T30" s="148"/>
      <c r="U30" s="356"/>
      <c r="V30" s="148"/>
    </row>
    <row r="31" spans="1:29" x14ac:dyDescent="0.2">
      <c r="A31" s="357" t="s">
        <v>173</v>
      </c>
      <c r="B31" s="357"/>
      <c r="C31" s="357"/>
      <c r="D31" s="357"/>
      <c r="E31" s="357"/>
      <c r="F31" s="357"/>
      <c r="G31" s="358">
        <v>0</v>
      </c>
      <c r="H31" s="358"/>
      <c r="I31" s="359">
        <v>0</v>
      </c>
      <c r="J31" s="359"/>
      <c r="K31" s="358">
        <v>0</v>
      </c>
      <c r="L31" s="358"/>
      <c r="M31" s="360"/>
      <c r="N31" s="360"/>
      <c r="O31" s="361"/>
      <c r="P31" s="361"/>
      <c r="Q31" s="360"/>
      <c r="R31" s="360"/>
      <c r="S31" s="148"/>
      <c r="T31" s="148"/>
      <c r="U31" s="356"/>
      <c r="V31" s="148"/>
    </row>
    <row r="32" spans="1:29" x14ac:dyDescent="0.2">
      <c r="A32" s="357" t="s">
        <v>158</v>
      </c>
      <c r="B32" s="357"/>
      <c r="C32" s="357"/>
      <c r="D32" s="357"/>
      <c r="E32" s="357"/>
      <c r="F32" s="357"/>
      <c r="G32" s="358">
        <v>0</v>
      </c>
      <c r="H32" s="358"/>
      <c r="I32" s="359">
        <v>0</v>
      </c>
      <c r="J32" s="359"/>
      <c r="K32" s="358">
        <v>0</v>
      </c>
      <c r="L32" s="358"/>
      <c r="M32" s="358">
        <v>0</v>
      </c>
      <c r="N32" s="358"/>
      <c r="O32" s="359">
        <v>0</v>
      </c>
      <c r="P32" s="359"/>
      <c r="Q32" s="358">
        <v>0</v>
      </c>
      <c r="R32" s="358"/>
      <c r="S32" s="148"/>
      <c r="T32" s="148"/>
      <c r="U32" s="356"/>
      <c r="V32" s="148"/>
    </row>
    <row r="33" spans="1:22" x14ac:dyDescent="0.2">
      <c r="A33" s="357" t="s">
        <v>159</v>
      </c>
      <c r="B33" s="357"/>
      <c r="C33" s="357"/>
      <c r="D33" s="357"/>
      <c r="E33" s="357"/>
      <c r="F33" s="357"/>
      <c r="G33" s="358">
        <v>0</v>
      </c>
      <c r="H33" s="358"/>
      <c r="I33" s="359">
        <v>0</v>
      </c>
      <c r="J33" s="359"/>
      <c r="K33" s="358">
        <v>0</v>
      </c>
      <c r="L33" s="358"/>
      <c r="M33" s="358">
        <v>0</v>
      </c>
      <c r="N33" s="358"/>
      <c r="O33" s="359">
        <v>0</v>
      </c>
      <c r="P33" s="359"/>
      <c r="Q33" s="358">
        <v>0</v>
      </c>
      <c r="R33" s="358"/>
      <c r="S33" s="148"/>
      <c r="T33" s="148"/>
      <c r="U33" s="356"/>
      <c r="V33" s="148"/>
    </row>
    <row r="34" spans="1:22" x14ac:dyDescent="0.2">
      <c r="A34" s="357" t="s">
        <v>160</v>
      </c>
      <c r="B34" s="357"/>
      <c r="C34" s="357"/>
      <c r="D34" s="357"/>
      <c r="E34" s="357"/>
      <c r="F34" s="357"/>
      <c r="G34" s="358">
        <v>0</v>
      </c>
      <c r="H34" s="358"/>
      <c r="I34" s="359">
        <v>0</v>
      </c>
      <c r="J34" s="359"/>
      <c r="K34" s="358">
        <v>0</v>
      </c>
      <c r="L34" s="358"/>
      <c r="M34" s="358">
        <v>0</v>
      </c>
      <c r="N34" s="358"/>
      <c r="O34" s="359">
        <v>0</v>
      </c>
      <c r="P34" s="359"/>
      <c r="Q34" s="358">
        <v>0</v>
      </c>
      <c r="R34" s="358"/>
      <c r="S34" s="148"/>
      <c r="T34" s="148"/>
      <c r="U34" s="356"/>
      <c r="V34" s="148"/>
    </row>
    <row r="35" spans="1:22" x14ac:dyDescent="0.2">
      <c r="A35" s="357" t="s">
        <v>161</v>
      </c>
      <c r="B35" s="357"/>
      <c r="C35" s="357"/>
      <c r="D35" s="357"/>
      <c r="E35" s="357"/>
      <c r="F35" s="357"/>
      <c r="G35" s="358">
        <v>0</v>
      </c>
      <c r="H35" s="358"/>
      <c r="I35" s="359">
        <v>0</v>
      </c>
      <c r="J35" s="359"/>
      <c r="K35" s="358">
        <v>0</v>
      </c>
      <c r="L35" s="358"/>
      <c r="M35" s="358">
        <v>0</v>
      </c>
      <c r="N35" s="358"/>
      <c r="O35" s="359">
        <v>0</v>
      </c>
      <c r="P35" s="359"/>
      <c r="Q35" s="358">
        <v>0</v>
      </c>
      <c r="R35" s="358"/>
      <c r="S35" s="148"/>
      <c r="T35" s="148"/>
      <c r="U35" s="356"/>
      <c r="V35" s="148"/>
    </row>
    <row r="36" spans="1:22" x14ac:dyDescent="0.2">
      <c r="A36" s="357" t="s">
        <v>162</v>
      </c>
      <c r="B36" s="357"/>
      <c r="C36" s="357"/>
      <c r="D36" s="357"/>
      <c r="E36" s="357"/>
      <c r="F36" s="357"/>
      <c r="G36" s="358">
        <v>0</v>
      </c>
      <c r="H36" s="358"/>
      <c r="I36" s="359">
        <v>0</v>
      </c>
      <c r="J36" s="359"/>
      <c r="K36" s="358">
        <v>0</v>
      </c>
      <c r="L36" s="358"/>
      <c r="M36" s="358">
        <v>0</v>
      </c>
      <c r="N36" s="358"/>
      <c r="O36" s="359">
        <v>0</v>
      </c>
      <c r="P36" s="359"/>
      <c r="Q36" s="358">
        <v>0</v>
      </c>
      <c r="R36" s="358"/>
      <c r="S36" s="148"/>
      <c r="T36" s="148"/>
      <c r="U36" s="356"/>
      <c r="V36" s="148"/>
    </row>
    <row r="37" spans="1:22" x14ac:dyDescent="0.2">
      <c r="A37" s="357" t="s">
        <v>163</v>
      </c>
      <c r="B37" s="357"/>
      <c r="C37" s="357"/>
      <c r="D37" s="357"/>
      <c r="E37" s="357"/>
      <c r="F37" s="357"/>
      <c r="G37" s="358">
        <v>0</v>
      </c>
      <c r="H37" s="358"/>
      <c r="I37" s="359">
        <v>0</v>
      </c>
      <c r="J37" s="359"/>
      <c r="K37" s="358">
        <v>0</v>
      </c>
      <c r="L37" s="358"/>
      <c r="M37" s="358">
        <v>0</v>
      </c>
      <c r="N37" s="358"/>
      <c r="O37" s="359">
        <v>0</v>
      </c>
      <c r="P37" s="359"/>
      <c r="Q37" s="358">
        <v>0</v>
      </c>
      <c r="R37" s="358"/>
      <c r="S37" s="148"/>
      <c r="T37" s="148"/>
      <c r="U37" s="148"/>
      <c r="V37" s="148"/>
    </row>
    <row r="38" spans="1:22" x14ac:dyDescent="0.2">
      <c r="A38" s="357" t="s">
        <v>164</v>
      </c>
      <c r="B38" s="357"/>
      <c r="C38" s="357"/>
      <c r="D38" s="357"/>
      <c r="E38" s="357"/>
      <c r="F38" s="357"/>
      <c r="G38" s="358">
        <v>0</v>
      </c>
      <c r="H38" s="358"/>
      <c r="I38" s="359">
        <v>0</v>
      </c>
      <c r="J38" s="359"/>
      <c r="K38" s="358">
        <v>0</v>
      </c>
      <c r="L38" s="358"/>
      <c r="M38" s="358">
        <v>0</v>
      </c>
      <c r="N38" s="358"/>
      <c r="O38" s="359">
        <v>0</v>
      </c>
      <c r="P38" s="359"/>
      <c r="Q38" s="358">
        <v>0</v>
      </c>
      <c r="R38" s="358"/>
      <c r="S38" s="148"/>
      <c r="T38" s="148"/>
      <c r="U38" s="148"/>
      <c r="V38" s="148"/>
    </row>
    <row r="39" spans="1:22" x14ac:dyDescent="0.2">
      <c r="A39" s="357" t="s">
        <v>165</v>
      </c>
      <c r="B39" s="357"/>
      <c r="C39" s="357"/>
      <c r="D39" s="357"/>
      <c r="E39" s="357"/>
      <c r="F39" s="357"/>
      <c r="G39" s="358">
        <v>0</v>
      </c>
      <c r="H39" s="358"/>
      <c r="I39" s="359">
        <v>0</v>
      </c>
      <c r="J39" s="359"/>
      <c r="K39" s="358">
        <v>0</v>
      </c>
      <c r="L39" s="358"/>
      <c r="M39" s="358">
        <v>0</v>
      </c>
      <c r="N39" s="358"/>
      <c r="O39" s="359">
        <v>0</v>
      </c>
      <c r="P39" s="359"/>
      <c r="Q39" s="358">
        <v>0</v>
      </c>
      <c r="R39" s="358"/>
      <c r="S39" s="148"/>
      <c r="T39" s="148"/>
      <c r="U39" s="148"/>
      <c r="V39" s="148"/>
    </row>
    <row r="40" spans="1:22" x14ac:dyDescent="0.2">
      <c r="A40" s="357" t="s">
        <v>166</v>
      </c>
      <c r="B40" s="357"/>
      <c r="C40" s="357"/>
      <c r="D40" s="357"/>
      <c r="E40" s="357"/>
      <c r="F40" s="357"/>
      <c r="G40" s="358">
        <v>0</v>
      </c>
      <c r="H40" s="358"/>
      <c r="I40" s="359">
        <v>0</v>
      </c>
      <c r="J40" s="359"/>
      <c r="K40" s="358">
        <v>0</v>
      </c>
      <c r="L40" s="358"/>
      <c r="M40" s="358">
        <v>0</v>
      </c>
      <c r="N40" s="358"/>
      <c r="O40" s="359">
        <v>0</v>
      </c>
      <c r="P40" s="359"/>
      <c r="Q40" s="358">
        <v>0</v>
      </c>
      <c r="R40" s="358"/>
      <c r="S40" s="148"/>
      <c r="T40" s="148"/>
      <c r="U40" s="148"/>
      <c r="V40" s="148"/>
    </row>
    <row r="41" spans="1:22" x14ac:dyDescent="0.2">
      <c r="A41" s="357" t="s">
        <v>174</v>
      </c>
      <c r="B41" s="357"/>
      <c r="C41" s="357"/>
      <c r="D41" s="357"/>
      <c r="E41" s="357"/>
      <c r="F41" s="357"/>
      <c r="G41" s="358">
        <v>0</v>
      </c>
      <c r="H41" s="358"/>
      <c r="I41" s="359">
        <v>0</v>
      </c>
      <c r="J41" s="359"/>
      <c r="K41" s="358">
        <v>0</v>
      </c>
      <c r="L41" s="358"/>
      <c r="M41" s="360"/>
      <c r="N41" s="360"/>
      <c r="O41" s="361"/>
      <c r="P41" s="361"/>
      <c r="Q41" s="360"/>
      <c r="R41" s="360"/>
      <c r="S41" s="148"/>
      <c r="T41" s="148"/>
      <c r="U41" s="148"/>
      <c r="V41" s="148"/>
    </row>
    <row r="42" spans="1:22" x14ac:dyDescent="0.2">
      <c r="A42" s="357" t="s">
        <v>135</v>
      </c>
      <c r="B42" s="357"/>
      <c r="C42" s="357"/>
      <c r="D42" s="357"/>
      <c r="E42" s="357"/>
      <c r="F42" s="357"/>
      <c r="G42" s="358">
        <v>0</v>
      </c>
      <c r="H42" s="358"/>
      <c r="I42" s="359">
        <v>0</v>
      </c>
      <c r="J42" s="359"/>
      <c r="K42" s="358">
        <v>0</v>
      </c>
      <c r="L42" s="358"/>
      <c r="M42" s="364">
        <v>0</v>
      </c>
      <c r="N42" s="364"/>
      <c r="O42" s="365">
        <v>0</v>
      </c>
      <c r="P42" s="365"/>
      <c r="Q42" s="364">
        <v>0</v>
      </c>
      <c r="R42" s="364"/>
      <c r="S42" s="148"/>
      <c r="T42" s="148"/>
      <c r="U42" s="148"/>
      <c r="V42" s="148"/>
    </row>
    <row r="44" spans="1:22" x14ac:dyDescent="0.2">
      <c r="A44" s="147" t="s">
        <v>134</v>
      </c>
      <c r="D44" s="372" t="s">
        <v>176</v>
      </c>
      <c r="E44" s="372"/>
      <c r="F44" s="373"/>
      <c r="G44" s="366" t="s">
        <v>144</v>
      </c>
      <c r="H44" s="366"/>
      <c r="I44" s="366"/>
      <c r="J44" s="366"/>
      <c r="K44" s="366"/>
      <c r="L44" s="366"/>
      <c r="M44" s="366" t="s">
        <v>33</v>
      </c>
      <c r="N44" s="366"/>
      <c r="O44" s="366"/>
      <c r="P44" s="366"/>
      <c r="Q44" s="366"/>
      <c r="R44" s="366"/>
    </row>
    <row r="45" spans="1:22" x14ac:dyDescent="0.2">
      <c r="G45" s="364" t="s">
        <v>140</v>
      </c>
      <c r="H45" s="364"/>
      <c r="I45" s="366" t="s">
        <v>142</v>
      </c>
      <c r="J45" s="366"/>
      <c r="K45" s="371" t="s">
        <v>141</v>
      </c>
      <c r="L45" s="371"/>
      <c r="M45" s="364" t="s">
        <v>140</v>
      </c>
      <c r="N45" s="364"/>
      <c r="O45" s="366" t="s">
        <v>142</v>
      </c>
      <c r="P45" s="366"/>
      <c r="Q45" s="371" t="s">
        <v>141</v>
      </c>
      <c r="R45" s="371"/>
      <c r="U45" s="355"/>
    </row>
    <row r="46" spans="1:22" x14ac:dyDescent="0.2">
      <c r="A46" s="349" t="s">
        <v>167</v>
      </c>
      <c r="B46" s="350"/>
      <c r="C46" s="350"/>
      <c r="D46" s="350"/>
      <c r="E46" s="350"/>
      <c r="F46" s="351"/>
      <c r="G46" s="358">
        <v>0</v>
      </c>
      <c r="H46" s="358"/>
      <c r="I46" s="359">
        <v>0</v>
      </c>
      <c r="J46" s="359"/>
      <c r="K46" s="358">
        <v>0</v>
      </c>
      <c r="L46" s="358"/>
      <c r="M46" s="358">
        <v>0</v>
      </c>
      <c r="N46" s="358"/>
      <c r="O46" s="359">
        <v>0</v>
      </c>
      <c r="P46" s="359"/>
      <c r="Q46" s="358">
        <v>0</v>
      </c>
      <c r="R46" s="358"/>
      <c r="U46" s="356"/>
    </row>
    <row r="47" spans="1:22" x14ac:dyDescent="0.2">
      <c r="A47" s="349" t="s">
        <v>154</v>
      </c>
      <c r="B47" s="350"/>
      <c r="C47" s="350"/>
      <c r="D47" s="350"/>
      <c r="E47" s="350"/>
      <c r="F47" s="351"/>
      <c r="G47" s="358">
        <v>0</v>
      </c>
      <c r="H47" s="358"/>
      <c r="I47" s="359">
        <v>0</v>
      </c>
      <c r="J47" s="359"/>
      <c r="K47" s="358">
        <v>0</v>
      </c>
      <c r="L47" s="358"/>
      <c r="M47" s="358">
        <v>0</v>
      </c>
      <c r="N47" s="358"/>
      <c r="O47" s="359">
        <v>0</v>
      </c>
      <c r="P47" s="359"/>
      <c r="Q47" s="358">
        <v>0</v>
      </c>
      <c r="R47" s="358"/>
      <c r="U47" s="356"/>
    </row>
    <row r="48" spans="1:22" x14ac:dyDescent="0.2">
      <c r="A48" s="349" t="s">
        <v>155</v>
      </c>
      <c r="B48" s="350"/>
      <c r="C48" s="350"/>
      <c r="D48" s="350"/>
      <c r="E48" s="350"/>
      <c r="F48" s="351"/>
      <c r="G48" s="358">
        <v>0</v>
      </c>
      <c r="H48" s="358"/>
      <c r="I48" s="359">
        <v>0</v>
      </c>
      <c r="J48" s="359"/>
      <c r="K48" s="358">
        <v>0</v>
      </c>
      <c r="L48" s="358"/>
      <c r="M48" s="358">
        <v>0</v>
      </c>
      <c r="N48" s="358"/>
      <c r="O48" s="359">
        <v>0</v>
      </c>
      <c r="P48" s="359"/>
      <c r="Q48" s="358">
        <v>0</v>
      </c>
      <c r="R48" s="358"/>
      <c r="U48" s="356"/>
    </row>
    <row r="49" spans="1:21" x14ac:dyDescent="0.2">
      <c r="A49" s="349" t="s">
        <v>156</v>
      </c>
      <c r="B49" s="350"/>
      <c r="C49" s="350"/>
      <c r="D49" s="350"/>
      <c r="E49" s="350"/>
      <c r="F49" s="351"/>
      <c r="G49" s="358">
        <v>0</v>
      </c>
      <c r="H49" s="358"/>
      <c r="I49" s="359">
        <v>0</v>
      </c>
      <c r="J49" s="359"/>
      <c r="K49" s="358">
        <v>0</v>
      </c>
      <c r="L49" s="358"/>
      <c r="M49" s="358">
        <v>0</v>
      </c>
      <c r="N49" s="358"/>
      <c r="O49" s="359">
        <v>0</v>
      </c>
      <c r="P49" s="359"/>
      <c r="Q49" s="358">
        <v>0</v>
      </c>
      <c r="R49" s="358"/>
      <c r="U49" s="356"/>
    </row>
    <row r="50" spans="1:21" x14ac:dyDescent="0.2">
      <c r="A50" s="357" t="s">
        <v>172</v>
      </c>
      <c r="B50" s="357"/>
      <c r="C50" s="357"/>
      <c r="D50" s="357"/>
      <c r="E50" s="357"/>
      <c r="F50" s="357"/>
      <c r="G50" s="362">
        <v>0</v>
      </c>
      <c r="H50" s="362"/>
      <c r="I50" s="363">
        <v>0</v>
      </c>
      <c r="J50" s="363"/>
      <c r="K50" s="362">
        <v>0</v>
      </c>
      <c r="L50" s="362"/>
      <c r="M50" s="360"/>
      <c r="N50" s="360"/>
      <c r="O50" s="361"/>
      <c r="P50" s="361"/>
      <c r="Q50" s="360"/>
      <c r="R50" s="360"/>
      <c r="U50" s="356"/>
    </row>
    <row r="51" spans="1:21" x14ac:dyDescent="0.2">
      <c r="A51" s="357" t="s">
        <v>173</v>
      </c>
      <c r="B51" s="357"/>
      <c r="C51" s="357"/>
      <c r="D51" s="357"/>
      <c r="E51" s="357"/>
      <c r="F51" s="357"/>
      <c r="G51" s="358">
        <v>0</v>
      </c>
      <c r="H51" s="358"/>
      <c r="I51" s="359">
        <v>0</v>
      </c>
      <c r="J51" s="359"/>
      <c r="K51" s="358">
        <v>0</v>
      </c>
      <c r="L51" s="358"/>
      <c r="M51" s="360"/>
      <c r="N51" s="360"/>
      <c r="O51" s="361"/>
      <c r="P51" s="361"/>
      <c r="Q51" s="360"/>
      <c r="R51" s="360"/>
      <c r="U51" s="356"/>
    </row>
    <row r="52" spans="1:21" x14ac:dyDescent="0.2">
      <c r="A52" s="349" t="s">
        <v>158</v>
      </c>
      <c r="B52" s="350"/>
      <c r="C52" s="350"/>
      <c r="D52" s="350"/>
      <c r="E52" s="350"/>
      <c r="F52" s="351"/>
      <c r="G52" s="358">
        <v>0</v>
      </c>
      <c r="H52" s="358"/>
      <c r="I52" s="359">
        <v>0</v>
      </c>
      <c r="J52" s="359"/>
      <c r="K52" s="358">
        <v>0</v>
      </c>
      <c r="L52" s="358"/>
      <c r="M52" s="358">
        <v>0</v>
      </c>
      <c r="N52" s="358"/>
      <c r="O52" s="359">
        <v>0</v>
      </c>
      <c r="P52" s="359"/>
      <c r="Q52" s="358">
        <v>0</v>
      </c>
      <c r="R52" s="358"/>
      <c r="U52" s="356"/>
    </row>
    <row r="53" spans="1:21" x14ac:dyDescent="0.2">
      <c r="A53" s="349" t="s">
        <v>159</v>
      </c>
      <c r="B53" s="350"/>
      <c r="C53" s="350"/>
      <c r="D53" s="350"/>
      <c r="E53" s="350"/>
      <c r="F53" s="351"/>
      <c r="G53" s="358">
        <v>0</v>
      </c>
      <c r="H53" s="358"/>
      <c r="I53" s="359">
        <v>0</v>
      </c>
      <c r="J53" s="359"/>
      <c r="K53" s="358">
        <v>0</v>
      </c>
      <c r="L53" s="358"/>
      <c r="M53" s="358">
        <v>0</v>
      </c>
      <c r="N53" s="358"/>
      <c r="O53" s="359">
        <v>0</v>
      </c>
      <c r="P53" s="359"/>
      <c r="Q53" s="358">
        <v>0</v>
      </c>
      <c r="R53" s="358"/>
      <c r="U53" s="356"/>
    </row>
    <row r="54" spans="1:21" x14ac:dyDescent="0.2">
      <c r="A54" s="349" t="s">
        <v>160</v>
      </c>
      <c r="B54" s="350"/>
      <c r="C54" s="350"/>
      <c r="D54" s="350"/>
      <c r="E54" s="350"/>
      <c r="F54" s="351"/>
      <c r="G54" s="358">
        <v>0</v>
      </c>
      <c r="H54" s="358"/>
      <c r="I54" s="359">
        <v>0</v>
      </c>
      <c r="J54" s="359"/>
      <c r="K54" s="358">
        <v>0</v>
      </c>
      <c r="L54" s="358"/>
      <c r="M54" s="358">
        <v>0</v>
      </c>
      <c r="N54" s="358"/>
      <c r="O54" s="359">
        <v>0</v>
      </c>
      <c r="P54" s="359"/>
      <c r="Q54" s="358">
        <v>0</v>
      </c>
      <c r="R54" s="358"/>
      <c r="U54" s="356"/>
    </row>
    <row r="55" spans="1:21" x14ac:dyDescent="0.2">
      <c r="A55" s="349" t="s">
        <v>161</v>
      </c>
      <c r="B55" s="350"/>
      <c r="C55" s="350"/>
      <c r="D55" s="350"/>
      <c r="E55" s="350"/>
      <c r="F55" s="351"/>
      <c r="G55" s="358">
        <v>0</v>
      </c>
      <c r="H55" s="358"/>
      <c r="I55" s="359">
        <v>0</v>
      </c>
      <c r="J55" s="359"/>
      <c r="K55" s="358">
        <v>0</v>
      </c>
      <c r="L55" s="358"/>
      <c r="M55" s="358">
        <v>0</v>
      </c>
      <c r="N55" s="358"/>
      <c r="O55" s="359">
        <v>0</v>
      </c>
      <c r="P55" s="359"/>
      <c r="Q55" s="358">
        <v>0</v>
      </c>
      <c r="R55" s="358"/>
      <c r="U55" s="356"/>
    </row>
    <row r="56" spans="1:21" x14ac:dyDescent="0.2">
      <c r="A56" s="349" t="s">
        <v>162</v>
      </c>
      <c r="B56" s="350"/>
      <c r="C56" s="350"/>
      <c r="D56" s="350"/>
      <c r="E56" s="350"/>
      <c r="F56" s="351"/>
      <c r="G56" s="358">
        <v>0</v>
      </c>
      <c r="H56" s="358"/>
      <c r="I56" s="359">
        <v>0</v>
      </c>
      <c r="J56" s="359"/>
      <c r="K56" s="358">
        <v>0</v>
      </c>
      <c r="L56" s="358"/>
      <c r="M56" s="358">
        <v>0</v>
      </c>
      <c r="N56" s="358"/>
      <c r="O56" s="359">
        <v>0</v>
      </c>
      <c r="P56" s="359"/>
      <c r="Q56" s="358">
        <v>0</v>
      </c>
      <c r="R56" s="358"/>
      <c r="U56" s="356"/>
    </row>
    <row r="57" spans="1:21" x14ac:dyDescent="0.2">
      <c r="A57" s="349" t="s">
        <v>163</v>
      </c>
      <c r="B57" s="350"/>
      <c r="C57" s="350"/>
      <c r="D57" s="350"/>
      <c r="E57" s="350"/>
      <c r="F57" s="351"/>
      <c r="G57" s="358">
        <v>0</v>
      </c>
      <c r="H57" s="358"/>
      <c r="I57" s="359">
        <v>0</v>
      </c>
      <c r="J57" s="359"/>
      <c r="K57" s="358">
        <v>0</v>
      </c>
      <c r="L57" s="358"/>
      <c r="M57" s="358">
        <v>0</v>
      </c>
      <c r="N57" s="358"/>
      <c r="O57" s="359">
        <v>0</v>
      </c>
      <c r="P57" s="359"/>
      <c r="Q57" s="358">
        <v>0</v>
      </c>
      <c r="R57" s="358"/>
      <c r="U57" s="356"/>
    </row>
    <row r="58" spans="1:21" x14ac:dyDescent="0.2">
      <c r="A58" s="349" t="s">
        <v>174</v>
      </c>
      <c r="B58" s="350"/>
      <c r="C58" s="350"/>
      <c r="D58" s="350"/>
      <c r="E58" s="350"/>
      <c r="F58" s="351"/>
      <c r="G58" s="358">
        <v>0</v>
      </c>
      <c r="H58" s="358"/>
      <c r="I58" s="359">
        <v>0</v>
      </c>
      <c r="J58" s="359"/>
      <c r="K58" s="358">
        <v>0</v>
      </c>
      <c r="L58" s="358"/>
      <c r="M58" s="360"/>
      <c r="N58" s="360"/>
      <c r="O58" s="361"/>
      <c r="P58" s="361"/>
      <c r="Q58" s="360"/>
      <c r="R58" s="360"/>
    </row>
    <row r="59" spans="1:21" x14ac:dyDescent="0.2">
      <c r="A59" s="349" t="s">
        <v>135</v>
      </c>
      <c r="B59" s="350"/>
      <c r="C59" s="350"/>
      <c r="D59" s="350"/>
      <c r="E59" s="350"/>
      <c r="F59" s="351"/>
      <c r="G59" s="358">
        <v>0</v>
      </c>
      <c r="H59" s="358"/>
      <c r="I59" s="359">
        <v>0</v>
      </c>
      <c r="J59" s="359"/>
      <c r="K59" s="358">
        <v>0</v>
      </c>
      <c r="L59" s="358"/>
      <c r="M59" s="364">
        <v>0</v>
      </c>
      <c r="N59" s="364"/>
      <c r="O59" s="365">
        <v>0</v>
      </c>
      <c r="P59" s="365"/>
      <c r="Q59" s="364">
        <v>0</v>
      </c>
      <c r="R59" s="364"/>
    </row>
    <row r="60" spans="1:21" x14ac:dyDescent="0.2"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  <c r="P60" s="149"/>
    </row>
    <row r="61" spans="1:21" x14ac:dyDescent="0.2"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49"/>
    </row>
    <row r="62" spans="1:21" x14ac:dyDescent="0.2"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  <c r="P62" s="149"/>
    </row>
    <row r="63" spans="1:21" x14ac:dyDescent="0.2"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49"/>
    </row>
    <row r="64" spans="1:21" x14ac:dyDescent="0.2"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</row>
    <row r="65" spans="5:16" x14ac:dyDescent="0.2"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49"/>
    </row>
  </sheetData>
  <sheetProtection password="C435" sheet="1" objects="1" scenarios="1"/>
  <mergeCells count="332">
    <mergeCell ref="D23:F23"/>
    <mergeCell ref="D44:F44"/>
    <mergeCell ref="A8:X8"/>
    <mergeCell ref="S20:T20"/>
    <mergeCell ref="U20:V20"/>
    <mergeCell ref="W20:X20"/>
    <mergeCell ref="F18:G18"/>
    <mergeCell ref="H18:I18"/>
    <mergeCell ref="J18:K18"/>
    <mergeCell ref="F19:G19"/>
    <mergeCell ref="H19:I19"/>
    <mergeCell ref="J19:K19"/>
    <mergeCell ref="U19:V19"/>
    <mergeCell ref="W19:X19"/>
    <mergeCell ref="S16:T16"/>
    <mergeCell ref="N18:R18"/>
    <mergeCell ref="S18:T18"/>
    <mergeCell ref="U18:V18"/>
    <mergeCell ref="W18:X18"/>
    <mergeCell ref="N19:R19"/>
    <mergeCell ref="S19:T19"/>
    <mergeCell ref="H17:I17"/>
    <mergeCell ref="J17:K17"/>
    <mergeCell ref="H16:I16"/>
    <mergeCell ref="J16:K16"/>
    <mergeCell ref="W16:X16"/>
    <mergeCell ref="N17:R17"/>
    <mergeCell ref="S17:T17"/>
    <mergeCell ref="U17:V17"/>
    <mergeCell ref="W17:X17"/>
    <mergeCell ref="U16:V16"/>
    <mergeCell ref="I46:J46"/>
    <mergeCell ref="K46:L46"/>
    <mergeCell ref="M46:N46"/>
    <mergeCell ref="O46:P46"/>
    <mergeCell ref="G23:L23"/>
    <mergeCell ref="M23:R23"/>
    <mergeCell ref="G44:L44"/>
    <mergeCell ref="M44:R44"/>
    <mergeCell ref="G45:H45"/>
    <mergeCell ref="I45:J45"/>
    <mergeCell ref="K45:L45"/>
    <mergeCell ref="M45:N45"/>
    <mergeCell ref="O45:P45"/>
    <mergeCell ref="Q45:R45"/>
    <mergeCell ref="G46:H46"/>
    <mergeCell ref="Q42:R42"/>
    <mergeCell ref="I24:J24"/>
    <mergeCell ref="K24:L24"/>
    <mergeCell ref="Q46:R46"/>
    <mergeCell ref="M24:N24"/>
    <mergeCell ref="O24:P24"/>
    <mergeCell ref="Q24:R24"/>
    <mergeCell ref="G42:H42"/>
    <mergeCell ref="I42:J42"/>
    <mergeCell ref="Q57:R57"/>
    <mergeCell ref="Q55:R55"/>
    <mergeCell ref="G56:H56"/>
    <mergeCell ref="I56:J56"/>
    <mergeCell ref="K56:L56"/>
    <mergeCell ref="M56:N56"/>
    <mergeCell ref="O56:P56"/>
    <mergeCell ref="Q56:R56"/>
    <mergeCell ref="G55:H55"/>
    <mergeCell ref="I55:J55"/>
    <mergeCell ref="K55:L55"/>
    <mergeCell ref="M55:N55"/>
    <mergeCell ref="O55:P55"/>
    <mergeCell ref="Q53:R53"/>
    <mergeCell ref="G54:H54"/>
    <mergeCell ref="I54:J54"/>
    <mergeCell ref="K54:L54"/>
    <mergeCell ref="G59:H59"/>
    <mergeCell ref="I59:J59"/>
    <mergeCell ref="K59:L59"/>
    <mergeCell ref="M59:N59"/>
    <mergeCell ref="O59:P59"/>
    <mergeCell ref="Q59:R59"/>
    <mergeCell ref="G57:H57"/>
    <mergeCell ref="I57:J57"/>
    <mergeCell ref="K57:L57"/>
    <mergeCell ref="M57:N57"/>
    <mergeCell ref="O57:P57"/>
    <mergeCell ref="G58:H58"/>
    <mergeCell ref="I58:J58"/>
    <mergeCell ref="K58:L58"/>
    <mergeCell ref="M58:N58"/>
    <mergeCell ref="O58:P58"/>
    <mergeCell ref="Q58:R58"/>
    <mergeCell ref="M54:N54"/>
    <mergeCell ref="O54:P54"/>
    <mergeCell ref="Q54:R54"/>
    <mergeCell ref="G53:H53"/>
    <mergeCell ref="I53:J53"/>
    <mergeCell ref="K53:L53"/>
    <mergeCell ref="M53:N53"/>
    <mergeCell ref="O53:P53"/>
    <mergeCell ref="G48:H48"/>
    <mergeCell ref="I48:J48"/>
    <mergeCell ref="K48:L48"/>
    <mergeCell ref="M48:N48"/>
    <mergeCell ref="O48:P48"/>
    <mergeCell ref="Q48:R48"/>
    <mergeCell ref="Q49:R49"/>
    <mergeCell ref="G52:H52"/>
    <mergeCell ref="I52:J52"/>
    <mergeCell ref="K52:L52"/>
    <mergeCell ref="M52:N52"/>
    <mergeCell ref="O52:P52"/>
    <mergeCell ref="Q52:R52"/>
    <mergeCell ref="G49:H49"/>
    <mergeCell ref="I49:J49"/>
    <mergeCell ref="K49:L49"/>
    <mergeCell ref="M49:N49"/>
    <mergeCell ref="O49:P49"/>
    <mergeCell ref="Q51:R51"/>
    <mergeCell ref="Q39:R39"/>
    <mergeCell ref="G40:H40"/>
    <mergeCell ref="I40:J40"/>
    <mergeCell ref="K40:L40"/>
    <mergeCell ref="M40:N40"/>
    <mergeCell ref="O40:P40"/>
    <mergeCell ref="Q40:R40"/>
    <mergeCell ref="G39:H39"/>
    <mergeCell ref="I39:J39"/>
    <mergeCell ref="K39:L39"/>
    <mergeCell ref="M39:N39"/>
    <mergeCell ref="O39:P39"/>
    <mergeCell ref="Q37:R37"/>
    <mergeCell ref="G38:H38"/>
    <mergeCell ref="I38:J38"/>
    <mergeCell ref="K38:L38"/>
    <mergeCell ref="M38:N38"/>
    <mergeCell ref="O38:P38"/>
    <mergeCell ref="Q38:R38"/>
    <mergeCell ref="G37:H37"/>
    <mergeCell ref="I37:J37"/>
    <mergeCell ref="K37:L37"/>
    <mergeCell ref="M37:N37"/>
    <mergeCell ref="O37:P37"/>
    <mergeCell ref="K35:L35"/>
    <mergeCell ref="M35:N35"/>
    <mergeCell ref="O35:P35"/>
    <mergeCell ref="Q35:R35"/>
    <mergeCell ref="G36:H36"/>
    <mergeCell ref="I36:J36"/>
    <mergeCell ref="K36:L36"/>
    <mergeCell ref="M36:N36"/>
    <mergeCell ref="O36:P36"/>
    <mergeCell ref="Q36:R36"/>
    <mergeCell ref="I35:J35"/>
    <mergeCell ref="M33:N33"/>
    <mergeCell ref="O33:P33"/>
    <mergeCell ref="Q33:R33"/>
    <mergeCell ref="G34:H34"/>
    <mergeCell ref="I34:J34"/>
    <mergeCell ref="K34:L34"/>
    <mergeCell ref="M34:N34"/>
    <mergeCell ref="O34:P34"/>
    <mergeCell ref="Q34:R34"/>
    <mergeCell ref="K33:L33"/>
    <mergeCell ref="O29:P29"/>
    <mergeCell ref="Q29:R29"/>
    <mergeCell ref="G32:H32"/>
    <mergeCell ref="I32:J32"/>
    <mergeCell ref="K32:L32"/>
    <mergeCell ref="M32:N32"/>
    <mergeCell ref="O32:P32"/>
    <mergeCell ref="Q32:R32"/>
    <mergeCell ref="I31:J31"/>
    <mergeCell ref="K31:L31"/>
    <mergeCell ref="M31:N31"/>
    <mergeCell ref="O31:P31"/>
    <mergeCell ref="Q31:R31"/>
    <mergeCell ref="K29:L29"/>
    <mergeCell ref="O27:P27"/>
    <mergeCell ref="Q27:R27"/>
    <mergeCell ref="G28:H28"/>
    <mergeCell ref="I28:J28"/>
    <mergeCell ref="K28:L28"/>
    <mergeCell ref="M28:N28"/>
    <mergeCell ref="O28:P28"/>
    <mergeCell ref="Q28:R28"/>
    <mergeCell ref="K27:L27"/>
    <mergeCell ref="O25:P25"/>
    <mergeCell ref="Q25:R25"/>
    <mergeCell ref="G26:H26"/>
    <mergeCell ref="I26:J26"/>
    <mergeCell ref="K26:L26"/>
    <mergeCell ref="M26:N26"/>
    <mergeCell ref="O26:P26"/>
    <mergeCell ref="Q26:R26"/>
    <mergeCell ref="K25:L25"/>
    <mergeCell ref="A36:F36"/>
    <mergeCell ref="A37:F37"/>
    <mergeCell ref="A38:F38"/>
    <mergeCell ref="A39:F39"/>
    <mergeCell ref="A40:F40"/>
    <mergeCell ref="A25:F25"/>
    <mergeCell ref="A26:F26"/>
    <mergeCell ref="A27:F27"/>
    <mergeCell ref="I25:J25"/>
    <mergeCell ref="G27:H27"/>
    <mergeCell ref="I27:J27"/>
    <mergeCell ref="G29:H29"/>
    <mergeCell ref="I29:J29"/>
    <mergeCell ref="G33:H33"/>
    <mergeCell ref="I33:J33"/>
    <mergeCell ref="A32:F32"/>
    <mergeCell ref="A33:F33"/>
    <mergeCell ref="A34:F34"/>
    <mergeCell ref="A35:F35"/>
    <mergeCell ref="G35:H35"/>
    <mergeCell ref="N12:O12"/>
    <mergeCell ref="P12:R12"/>
    <mergeCell ref="S12:T12"/>
    <mergeCell ref="I11:J11"/>
    <mergeCell ref="K11:M11"/>
    <mergeCell ref="N11:O11"/>
    <mergeCell ref="P11:R11"/>
    <mergeCell ref="S11:T11"/>
    <mergeCell ref="U11:W11"/>
    <mergeCell ref="A12:C12"/>
    <mergeCell ref="A31:F31"/>
    <mergeCell ref="G31:H31"/>
    <mergeCell ref="D10:H10"/>
    <mergeCell ref="D12:E12"/>
    <mergeCell ref="F12:H12"/>
    <mergeCell ref="D13:E13"/>
    <mergeCell ref="F13:H13"/>
    <mergeCell ref="G24:H24"/>
    <mergeCell ref="G25:H25"/>
    <mergeCell ref="A17:E17"/>
    <mergeCell ref="A18:E18"/>
    <mergeCell ref="A19:E19"/>
    <mergeCell ref="A20:E20"/>
    <mergeCell ref="F17:G17"/>
    <mergeCell ref="F20:G20"/>
    <mergeCell ref="H20:I20"/>
    <mergeCell ref="F16:G16"/>
    <mergeCell ref="I10:M10"/>
    <mergeCell ref="M25:N25"/>
    <mergeCell ref="M27:N27"/>
    <mergeCell ref="M29:N29"/>
    <mergeCell ref="J20:K20"/>
    <mergeCell ref="N20:R20"/>
    <mergeCell ref="H3:K3"/>
    <mergeCell ref="L3:O3"/>
    <mergeCell ref="P3:S3"/>
    <mergeCell ref="H4:K4"/>
    <mergeCell ref="L4:O4"/>
    <mergeCell ref="P4:S4"/>
    <mergeCell ref="A4:C4"/>
    <mergeCell ref="A5:C5"/>
    <mergeCell ref="D3:G3"/>
    <mergeCell ref="D4:G4"/>
    <mergeCell ref="D5:G5"/>
    <mergeCell ref="L5:O5"/>
    <mergeCell ref="P5:S5"/>
    <mergeCell ref="H5:K5"/>
    <mergeCell ref="N10:R10"/>
    <mergeCell ref="S10:W10"/>
    <mergeCell ref="A30:F30"/>
    <mergeCell ref="G30:H30"/>
    <mergeCell ref="I30:J30"/>
    <mergeCell ref="K30:L30"/>
    <mergeCell ref="M30:N30"/>
    <mergeCell ref="O30:P30"/>
    <mergeCell ref="Q30:R30"/>
    <mergeCell ref="A13:C13"/>
    <mergeCell ref="D11:E11"/>
    <mergeCell ref="F11:H11"/>
    <mergeCell ref="A28:F28"/>
    <mergeCell ref="A29:F29"/>
    <mergeCell ref="U12:W12"/>
    <mergeCell ref="I13:J13"/>
    <mergeCell ref="K13:M13"/>
    <mergeCell ref="N13:O13"/>
    <mergeCell ref="P13:R13"/>
    <mergeCell ref="S13:T13"/>
    <mergeCell ref="U13:W13"/>
    <mergeCell ref="I12:J12"/>
    <mergeCell ref="K12:M12"/>
    <mergeCell ref="A11:C11"/>
    <mergeCell ref="A58:F58"/>
    <mergeCell ref="A41:F41"/>
    <mergeCell ref="G41:H41"/>
    <mergeCell ref="I41:J41"/>
    <mergeCell ref="K41:L41"/>
    <mergeCell ref="M41:N41"/>
    <mergeCell ref="O41:P41"/>
    <mergeCell ref="Q41:R41"/>
    <mergeCell ref="G50:H50"/>
    <mergeCell ref="I50:J50"/>
    <mergeCell ref="K50:L50"/>
    <mergeCell ref="M50:N50"/>
    <mergeCell ref="O50:P50"/>
    <mergeCell ref="Q50:R50"/>
    <mergeCell ref="A42:F42"/>
    <mergeCell ref="G47:H47"/>
    <mergeCell ref="I47:J47"/>
    <mergeCell ref="K42:L42"/>
    <mergeCell ref="M42:N42"/>
    <mergeCell ref="O42:P42"/>
    <mergeCell ref="K47:L47"/>
    <mergeCell ref="M47:N47"/>
    <mergeCell ref="O47:P47"/>
    <mergeCell ref="Q47:R47"/>
    <mergeCell ref="A59:F59"/>
    <mergeCell ref="A1:Y1"/>
    <mergeCell ref="I7:V7"/>
    <mergeCell ref="I15:V15"/>
    <mergeCell ref="I22:V22"/>
    <mergeCell ref="U24:U36"/>
    <mergeCell ref="U45:U57"/>
    <mergeCell ref="A50:F50"/>
    <mergeCell ref="A51:F51"/>
    <mergeCell ref="A46:F46"/>
    <mergeCell ref="A47:F47"/>
    <mergeCell ref="A48:F48"/>
    <mergeCell ref="A49:F49"/>
    <mergeCell ref="A52:F52"/>
    <mergeCell ref="A53:F53"/>
    <mergeCell ref="A54:F54"/>
    <mergeCell ref="A55:F55"/>
    <mergeCell ref="A56:F56"/>
    <mergeCell ref="A57:F57"/>
    <mergeCell ref="G51:H51"/>
    <mergeCell ref="I51:J51"/>
    <mergeCell ref="K51:L51"/>
    <mergeCell ref="M51:N51"/>
    <mergeCell ref="O51:P51"/>
  </mergeCells>
  <pageMargins left="0.59055118110236227" right="0.39370078740157483" top="0.62992125984251968" bottom="0.59055118110236227" header="0.31496062992125984" footer="0.31496062992125984"/>
  <pageSetup paperSize="9" scale="89" orientation="portrait" r:id="rId1"/>
  <headerFooter>
    <oddHeader>&amp;RWettbewerb_x000D_vom 11.02.2018&amp;C&amp;E&amp;B&amp;I&amp;16Statistik_x000D_&amp;E&amp;12Zwischenstand</oddHeader>
    <oddFooter>&amp;R&amp;8Druck: &amp;D/&amp;T&amp;L&amp;06BWB-Auswertung V3.0_x000D_(c)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7953" r:id="rId4" name="Button 1">
              <controlPr defaultSize="0" print="0" autoFill="0" autoPict="0" macro="[0]!Statis_Druck">
                <anchor moveWithCells="1">
                  <from>
                    <xdr:col>5</xdr:col>
                    <xdr:colOff>209550</xdr:colOff>
                    <xdr:row>0</xdr:row>
                    <xdr:rowOff>104775</xdr:rowOff>
                  </from>
                  <to>
                    <xdr:col>11</xdr:col>
                    <xdr:colOff>114300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954" r:id="rId5" name="Button 2">
              <controlPr defaultSize="0" print="0" autoFill="0" autoPict="0" macro="[0]!Statis_Close">
                <anchor moveWithCells="1">
                  <from>
                    <xdr:col>12</xdr:col>
                    <xdr:colOff>123825</xdr:colOff>
                    <xdr:row>0</xdr:row>
                    <xdr:rowOff>104775</xdr:rowOff>
                  </from>
                  <to>
                    <xdr:col>18</xdr:col>
                    <xdr:colOff>28575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7"/>
  <dimension ref="A1:N124"/>
  <sheetViews>
    <sheetView showGridLines="0" workbookViewId="0">
      <pane ySplit="4" topLeftCell="A5" activePane="bottomLeft" state="frozen"/>
      <selection activeCell="C6" sqref="C6"/>
      <selection pane="bottomLeft"/>
    </sheetView>
  </sheetViews>
  <sheetFormatPr baseColWidth="10" defaultRowHeight="15.75" x14ac:dyDescent="0.25"/>
  <cols>
    <col min="1" max="1" width="7.140625" style="83" customWidth="1"/>
    <col min="2" max="2" width="6.5703125" style="83" hidden="1" customWidth="1"/>
    <col min="3" max="3" width="10.7109375" style="83" customWidth="1"/>
    <col min="4" max="4" width="41" style="83" customWidth="1"/>
    <col min="5" max="5" width="10.85546875" style="83" hidden="1" customWidth="1"/>
    <col min="6" max="6" width="12.42578125" style="84" hidden="1" customWidth="1"/>
    <col min="7" max="7" width="6.42578125" style="83" hidden="1" customWidth="1"/>
    <col min="8" max="12" width="5.5703125" style="83" hidden="1" customWidth="1"/>
    <col min="13" max="13" width="9.28515625" style="84" customWidth="1"/>
    <col min="14" max="14" width="9.7109375" style="84" bestFit="1" customWidth="1"/>
    <col min="15" max="16384" width="11.42578125" style="83"/>
  </cols>
  <sheetData>
    <row r="1" spans="1:14" ht="30.75" customHeight="1" x14ac:dyDescent="0.25">
      <c r="F1" s="109">
        <v>1</v>
      </c>
      <c r="G1" s="89" t="str">
        <f>IF(F1=1,"D","E")</f>
        <v>D</v>
      </c>
    </row>
    <row r="2" spans="1:14" ht="30.75" customHeight="1" x14ac:dyDescent="0.25">
      <c r="F2" s="109">
        <v>1</v>
      </c>
      <c r="G2" s="89" t="str">
        <f>IF(F2=1,"F",IF(F2=2,"G","H"))</f>
        <v>F</v>
      </c>
    </row>
    <row r="3" spans="1:14" ht="25.5" customHeight="1" x14ac:dyDescent="0.25">
      <c r="C3" s="375" t="s">
        <v>191</v>
      </c>
      <c r="D3" s="376"/>
      <c r="E3" s="89"/>
      <c r="F3" s="84">
        <v>0</v>
      </c>
    </row>
    <row r="4" spans="1:14" s="82" customFormat="1" ht="16.5" x14ac:dyDescent="0.25">
      <c r="A4" s="80" t="s">
        <v>90</v>
      </c>
      <c r="B4" s="132" t="s">
        <v>90</v>
      </c>
      <c r="C4" s="80" t="s">
        <v>91</v>
      </c>
      <c r="D4" s="80" t="s">
        <v>67</v>
      </c>
      <c r="E4" s="130" t="s">
        <v>137</v>
      </c>
      <c r="F4" s="131" t="s">
        <v>70</v>
      </c>
      <c r="G4" s="130" t="s">
        <v>72</v>
      </c>
      <c r="H4" s="130" t="s">
        <v>73</v>
      </c>
      <c r="I4" s="130" t="s">
        <v>74</v>
      </c>
      <c r="J4" s="130" t="s">
        <v>75</v>
      </c>
      <c r="K4" s="130" t="s">
        <v>76</v>
      </c>
      <c r="L4" s="130" t="s">
        <v>120</v>
      </c>
      <c r="M4" s="81" t="s">
        <v>70</v>
      </c>
      <c r="N4" s="81" t="s">
        <v>92</v>
      </c>
    </row>
    <row r="5" spans="1:14" x14ac:dyDescent="0.25">
      <c r="A5" s="133" t="str">
        <f t="shared" ref="A5:A36" ca="1" si="0">IF(D5="","",B5)</f>
        <v/>
      </c>
      <c r="B5" s="134">
        <v>1</v>
      </c>
      <c r="C5" s="135" t="str">
        <f ca="1">IF(AND(INDIRECT("Teilnehmer!"&amp;$G$1&amp;E5)="x",INDIRECT("Teilnehmer!"&amp;$G$2&amp;E5)="x",Teilnehmer!J6=TRUE),Teilnehmer!B6,"")</f>
        <v/>
      </c>
      <c r="D5" s="136" t="str">
        <f ca="1">IF(C5="","",Teilnehmer!C6)</f>
        <v/>
      </c>
      <c r="E5" s="136">
        <v>6</v>
      </c>
      <c r="F5" s="137">
        <f ca="1">IF(D5="",0,Teilnehmer!N6)</f>
        <v>0</v>
      </c>
      <c r="G5" s="136">
        <f ca="1">IF(D5="",9999,Teilnehmer!P6)</f>
        <v>9999</v>
      </c>
      <c r="H5" s="136">
        <f ca="1">IF(D5="",9999,Teilnehmer!Q6)</f>
        <v>9999</v>
      </c>
      <c r="I5" s="136">
        <f ca="1">IF(D5="",0,Teilnehmer!R6)</f>
        <v>0</v>
      </c>
      <c r="J5" s="136">
        <f ca="1">IF(D5="",9999,Teilnehmer!S6)</f>
        <v>9999</v>
      </c>
      <c r="K5" s="136">
        <f ca="1">IF(D5="",9999,Teilnehmer!T6)</f>
        <v>9999</v>
      </c>
      <c r="L5" s="136">
        <f ca="1">IF(D5="",9999,Teilnehmer!U6)</f>
        <v>9999</v>
      </c>
      <c r="M5" s="137" t="str">
        <f t="shared" ref="M5:M36" ca="1" si="1">IF(D5="","",F5)</f>
        <v/>
      </c>
      <c r="N5" s="151" t="str">
        <f t="shared" ref="N5:N36" ca="1" si="2">IF(D5="","",(IF(D4="Jugendfeuerwehr","",M4-M5)))</f>
        <v/>
      </c>
    </row>
    <row r="6" spans="1:14" x14ac:dyDescent="0.25">
      <c r="A6" s="133" t="str">
        <f t="shared" ca="1" si="0"/>
        <v/>
      </c>
      <c r="B6" s="134">
        <v>2</v>
      </c>
      <c r="C6" s="135" t="str">
        <f ca="1">IF(AND(INDIRECT("Teilnehmer!"&amp;$G$1&amp;E6)="x",INDIRECT("Teilnehmer!"&amp;$G$2&amp;E6)="x",Teilnehmer!J7=TRUE),Teilnehmer!B7,"")</f>
        <v/>
      </c>
      <c r="D6" s="136" t="str">
        <f ca="1">IF(C6="","",Teilnehmer!C7)</f>
        <v/>
      </c>
      <c r="E6" s="136">
        <v>7</v>
      </c>
      <c r="F6" s="137">
        <f ca="1">IF(D6="",0,Teilnehmer!N7)</f>
        <v>0</v>
      </c>
      <c r="G6" s="136">
        <f ca="1">IF(D6="",9999,Teilnehmer!P7)</f>
        <v>9999</v>
      </c>
      <c r="H6" s="136">
        <f ca="1">IF(D6="",9999,Teilnehmer!Q7)</f>
        <v>9999</v>
      </c>
      <c r="I6" s="136">
        <f ca="1">IF(D6="",0,Teilnehmer!R7)</f>
        <v>0</v>
      </c>
      <c r="J6" s="136">
        <f ca="1">IF(D6="",9999,Teilnehmer!S7)</f>
        <v>9999</v>
      </c>
      <c r="K6" s="136">
        <f ca="1">IF(D6="",9999,Teilnehmer!T7)</f>
        <v>9999</v>
      </c>
      <c r="L6" s="136">
        <f ca="1">IF(D6="",9999,Teilnehmer!U7)</f>
        <v>9999</v>
      </c>
      <c r="M6" s="137" t="str">
        <f t="shared" ca="1" si="1"/>
        <v/>
      </c>
      <c r="N6" s="151" t="str">
        <f t="shared" ca="1" si="2"/>
        <v/>
      </c>
    </row>
    <row r="7" spans="1:14" x14ac:dyDescent="0.25">
      <c r="A7" s="133" t="str">
        <f t="shared" ca="1" si="0"/>
        <v/>
      </c>
      <c r="B7" s="134">
        <v>3</v>
      </c>
      <c r="C7" s="135" t="str">
        <f ca="1">IF(AND(INDIRECT("Teilnehmer!"&amp;$G$1&amp;E7)="x",INDIRECT("Teilnehmer!"&amp;$G$2&amp;E7)="x",Teilnehmer!J8=TRUE),Teilnehmer!B8,"")</f>
        <v/>
      </c>
      <c r="D7" s="136" t="str">
        <f ca="1">IF(C7="","",Teilnehmer!C8)</f>
        <v/>
      </c>
      <c r="E7" s="136">
        <v>8</v>
      </c>
      <c r="F7" s="137">
        <f ca="1">IF(D7="",0,Teilnehmer!N8)</f>
        <v>0</v>
      </c>
      <c r="G7" s="136">
        <f ca="1">IF(D7="",9999,Teilnehmer!P8)</f>
        <v>9999</v>
      </c>
      <c r="H7" s="136">
        <f ca="1">IF(D7="",9999,Teilnehmer!Q8)</f>
        <v>9999</v>
      </c>
      <c r="I7" s="136">
        <f ca="1">IF(D7="",0,Teilnehmer!R8)</f>
        <v>0</v>
      </c>
      <c r="J7" s="136">
        <f ca="1">IF(D7="",9999,Teilnehmer!S8)</f>
        <v>9999</v>
      </c>
      <c r="K7" s="136">
        <f ca="1">IF(D7="",9999,Teilnehmer!T8)</f>
        <v>9999</v>
      </c>
      <c r="L7" s="136">
        <f ca="1">IF(D7="",9999,Teilnehmer!U8)</f>
        <v>9999</v>
      </c>
      <c r="M7" s="137" t="str">
        <f t="shared" ca="1" si="1"/>
        <v/>
      </c>
      <c r="N7" s="151" t="str">
        <f t="shared" ca="1" si="2"/>
        <v/>
      </c>
    </row>
    <row r="8" spans="1:14" x14ac:dyDescent="0.25">
      <c r="A8" s="134" t="str">
        <f t="shared" ca="1" si="0"/>
        <v/>
      </c>
      <c r="B8" s="134">
        <v>4</v>
      </c>
      <c r="C8" s="135" t="str">
        <f ca="1">IF(AND(INDIRECT("Teilnehmer!"&amp;$G$1&amp;E8)="x",INDIRECT("Teilnehmer!"&amp;$G$2&amp;E8)="x",Teilnehmer!J9=TRUE),Teilnehmer!B9,"")</f>
        <v/>
      </c>
      <c r="D8" s="136" t="str">
        <f ca="1">IF(C8="","",Teilnehmer!C9)</f>
        <v/>
      </c>
      <c r="E8" s="136">
        <v>9</v>
      </c>
      <c r="F8" s="137">
        <f ca="1">IF(D8="",0,Teilnehmer!N9)</f>
        <v>0</v>
      </c>
      <c r="G8" s="136">
        <f ca="1">IF(D8="",9999,Teilnehmer!P9)</f>
        <v>9999</v>
      </c>
      <c r="H8" s="136">
        <f ca="1">IF(D8="",9999,Teilnehmer!Q9)</f>
        <v>9999</v>
      </c>
      <c r="I8" s="136">
        <f ca="1">IF(D8="",0,Teilnehmer!R9)</f>
        <v>0</v>
      </c>
      <c r="J8" s="136">
        <f ca="1">IF(D8="",9999,Teilnehmer!S9)</f>
        <v>9999</v>
      </c>
      <c r="K8" s="136">
        <f ca="1">IF(D8="",9999,Teilnehmer!T9)</f>
        <v>9999</v>
      </c>
      <c r="L8" s="136">
        <f ca="1">IF(D8="",9999,Teilnehmer!U9)</f>
        <v>9999</v>
      </c>
      <c r="M8" s="137" t="str">
        <f t="shared" ca="1" si="1"/>
        <v/>
      </c>
      <c r="N8" s="151" t="str">
        <f t="shared" ca="1" si="2"/>
        <v/>
      </c>
    </row>
    <row r="9" spans="1:14" x14ac:dyDescent="0.25">
      <c r="A9" s="134" t="str">
        <f t="shared" ca="1" si="0"/>
        <v/>
      </c>
      <c r="B9" s="134">
        <v>5</v>
      </c>
      <c r="C9" s="135" t="str">
        <f ca="1">IF(AND(INDIRECT("Teilnehmer!"&amp;$G$1&amp;E9)="x",INDIRECT("Teilnehmer!"&amp;$G$2&amp;E9)="x",Teilnehmer!J10=TRUE),Teilnehmer!B10,"")</f>
        <v/>
      </c>
      <c r="D9" s="136" t="str">
        <f ca="1">IF(C9="","",Teilnehmer!C10)</f>
        <v/>
      </c>
      <c r="E9" s="136">
        <v>10</v>
      </c>
      <c r="F9" s="137">
        <f ca="1">IF(D9="",0,Teilnehmer!N10)</f>
        <v>0</v>
      </c>
      <c r="G9" s="136">
        <f ca="1">IF(D9="",9999,Teilnehmer!P10)</f>
        <v>9999</v>
      </c>
      <c r="H9" s="136">
        <f ca="1">IF(D9="",9999,Teilnehmer!Q10)</f>
        <v>9999</v>
      </c>
      <c r="I9" s="136">
        <f ca="1">IF(D9="",0,Teilnehmer!R10)</f>
        <v>0</v>
      </c>
      <c r="J9" s="136">
        <f ca="1">IF(D9="",9999,Teilnehmer!S10)</f>
        <v>9999</v>
      </c>
      <c r="K9" s="136">
        <f ca="1">IF(D9="",9999,Teilnehmer!T10)</f>
        <v>9999</v>
      </c>
      <c r="L9" s="136">
        <f ca="1">IF(D9="",9999,Teilnehmer!U10)</f>
        <v>9999</v>
      </c>
      <c r="M9" s="137" t="str">
        <f t="shared" ca="1" si="1"/>
        <v/>
      </c>
      <c r="N9" s="151" t="str">
        <f t="shared" ca="1" si="2"/>
        <v/>
      </c>
    </row>
    <row r="10" spans="1:14" x14ac:dyDescent="0.25">
      <c r="A10" s="134" t="str">
        <f t="shared" ca="1" si="0"/>
        <v/>
      </c>
      <c r="B10" s="134">
        <v>6</v>
      </c>
      <c r="C10" s="135" t="str">
        <f ca="1">IF(AND(INDIRECT("Teilnehmer!"&amp;$G$1&amp;E10)="x",INDIRECT("Teilnehmer!"&amp;$G$2&amp;E10)="x",Teilnehmer!J11=TRUE),Teilnehmer!B11,"")</f>
        <v/>
      </c>
      <c r="D10" s="136" t="str">
        <f ca="1">IF(C10="","",Teilnehmer!C11)</f>
        <v/>
      </c>
      <c r="E10" s="136">
        <v>11</v>
      </c>
      <c r="F10" s="137">
        <f ca="1">IF(D10="",0,Teilnehmer!N11)</f>
        <v>0</v>
      </c>
      <c r="G10" s="136">
        <f ca="1">IF(D10="",9999,Teilnehmer!P11)</f>
        <v>9999</v>
      </c>
      <c r="H10" s="136">
        <f ca="1">IF(D10="",9999,Teilnehmer!Q11)</f>
        <v>9999</v>
      </c>
      <c r="I10" s="136">
        <f ca="1">IF(D10="",0,Teilnehmer!R11)</f>
        <v>0</v>
      </c>
      <c r="J10" s="136">
        <f ca="1">IF(D10="",9999,Teilnehmer!S11)</f>
        <v>9999</v>
      </c>
      <c r="K10" s="136">
        <f ca="1">IF(D10="",9999,Teilnehmer!T11)</f>
        <v>9999</v>
      </c>
      <c r="L10" s="136">
        <f ca="1">IF(D10="",9999,Teilnehmer!U11)</f>
        <v>9999</v>
      </c>
      <c r="M10" s="137" t="str">
        <f t="shared" ca="1" si="1"/>
        <v/>
      </c>
      <c r="N10" s="151" t="str">
        <f t="shared" ca="1" si="2"/>
        <v/>
      </c>
    </row>
    <row r="11" spans="1:14" x14ac:dyDescent="0.25">
      <c r="A11" s="134" t="str">
        <f t="shared" ca="1" si="0"/>
        <v/>
      </c>
      <c r="B11" s="134">
        <v>7</v>
      </c>
      <c r="C11" s="135" t="str">
        <f ca="1">IF(AND(INDIRECT("Teilnehmer!"&amp;$G$1&amp;E11)="x",INDIRECT("Teilnehmer!"&amp;$G$2&amp;E11)="x",Teilnehmer!J12=TRUE),Teilnehmer!B12,"")</f>
        <v/>
      </c>
      <c r="D11" s="136" t="str">
        <f ca="1">IF(C11="","",Teilnehmer!C12)</f>
        <v/>
      </c>
      <c r="E11" s="136">
        <v>12</v>
      </c>
      <c r="F11" s="137">
        <f ca="1">IF(D11="",0,Teilnehmer!N12)</f>
        <v>0</v>
      </c>
      <c r="G11" s="136">
        <f ca="1">IF(D11="",9999,Teilnehmer!P12)</f>
        <v>9999</v>
      </c>
      <c r="H11" s="136">
        <f ca="1">IF(D11="",9999,Teilnehmer!Q12)</f>
        <v>9999</v>
      </c>
      <c r="I11" s="136">
        <f ca="1">IF(D11="",0,Teilnehmer!R12)</f>
        <v>0</v>
      </c>
      <c r="J11" s="136">
        <f ca="1">IF(D11="",9999,Teilnehmer!S12)</f>
        <v>9999</v>
      </c>
      <c r="K11" s="136">
        <f ca="1">IF(D11="",9999,Teilnehmer!T12)</f>
        <v>9999</v>
      </c>
      <c r="L11" s="136">
        <f ca="1">IF(D11="",9999,Teilnehmer!U12)</f>
        <v>9999</v>
      </c>
      <c r="M11" s="137" t="str">
        <f t="shared" ca="1" si="1"/>
        <v/>
      </c>
      <c r="N11" s="151" t="str">
        <f t="shared" ca="1" si="2"/>
        <v/>
      </c>
    </row>
    <row r="12" spans="1:14" x14ac:dyDescent="0.25">
      <c r="A12" s="134" t="str">
        <f t="shared" ca="1" si="0"/>
        <v/>
      </c>
      <c r="B12" s="134">
        <v>8</v>
      </c>
      <c r="C12" s="135" t="str">
        <f ca="1">IF(AND(INDIRECT("Teilnehmer!"&amp;$G$1&amp;E12)="x",INDIRECT("Teilnehmer!"&amp;$G$2&amp;E12)="x",Teilnehmer!J13=TRUE),Teilnehmer!B13,"")</f>
        <v/>
      </c>
      <c r="D12" s="136" t="str">
        <f ca="1">IF(C12="","",Teilnehmer!C13)</f>
        <v/>
      </c>
      <c r="E12" s="136">
        <v>13</v>
      </c>
      <c r="F12" s="137">
        <f ca="1">IF(D12="",0,Teilnehmer!N13)</f>
        <v>0</v>
      </c>
      <c r="G12" s="136">
        <f ca="1">IF(D12="",9999,Teilnehmer!P13)</f>
        <v>9999</v>
      </c>
      <c r="H12" s="136">
        <f ca="1">IF(D12="",9999,Teilnehmer!Q13)</f>
        <v>9999</v>
      </c>
      <c r="I12" s="136">
        <f ca="1">IF(D12="",0,Teilnehmer!R13)</f>
        <v>0</v>
      </c>
      <c r="J12" s="136">
        <f ca="1">IF(D12="",9999,Teilnehmer!S13)</f>
        <v>9999</v>
      </c>
      <c r="K12" s="136">
        <f ca="1">IF(D12="",9999,Teilnehmer!T13)</f>
        <v>9999</v>
      </c>
      <c r="L12" s="136">
        <f ca="1">IF(D12="",9999,Teilnehmer!U13)</f>
        <v>9999</v>
      </c>
      <c r="M12" s="137" t="str">
        <f t="shared" ca="1" si="1"/>
        <v/>
      </c>
      <c r="N12" s="151" t="str">
        <f t="shared" ca="1" si="2"/>
        <v/>
      </c>
    </row>
    <row r="13" spans="1:14" x14ac:dyDescent="0.25">
      <c r="A13" s="134" t="str">
        <f t="shared" ca="1" si="0"/>
        <v/>
      </c>
      <c r="B13" s="134">
        <v>9</v>
      </c>
      <c r="C13" s="135" t="str">
        <f ca="1">IF(AND(INDIRECT("Teilnehmer!"&amp;$G$1&amp;E13)="x",INDIRECT("Teilnehmer!"&amp;$G$2&amp;E13)="x",Teilnehmer!J14=TRUE),Teilnehmer!B14,"")</f>
        <v/>
      </c>
      <c r="D13" s="136" t="str">
        <f ca="1">IF(C13="","",Teilnehmer!C14)</f>
        <v/>
      </c>
      <c r="E13" s="136">
        <v>14</v>
      </c>
      <c r="F13" s="137">
        <f ca="1">IF(D13="",0,Teilnehmer!N14)</f>
        <v>0</v>
      </c>
      <c r="G13" s="136">
        <f ca="1">IF(D13="",9999,Teilnehmer!P14)</f>
        <v>9999</v>
      </c>
      <c r="H13" s="136">
        <f ca="1">IF(D13="",9999,Teilnehmer!Q14)</f>
        <v>9999</v>
      </c>
      <c r="I13" s="136">
        <f ca="1">IF(D13="",0,Teilnehmer!R14)</f>
        <v>0</v>
      </c>
      <c r="J13" s="136">
        <f ca="1">IF(D13="",9999,Teilnehmer!S14)</f>
        <v>9999</v>
      </c>
      <c r="K13" s="136">
        <f ca="1">IF(D13="",9999,Teilnehmer!T14)</f>
        <v>9999</v>
      </c>
      <c r="L13" s="136">
        <f ca="1">IF(D13="",9999,Teilnehmer!U14)</f>
        <v>9999</v>
      </c>
      <c r="M13" s="137" t="str">
        <f t="shared" ca="1" si="1"/>
        <v/>
      </c>
      <c r="N13" s="151" t="str">
        <f t="shared" ca="1" si="2"/>
        <v/>
      </c>
    </row>
    <row r="14" spans="1:14" x14ac:dyDescent="0.25">
      <c r="A14" s="134" t="str">
        <f t="shared" ca="1" si="0"/>
        <v/>
      </c>
      <c r="B14" s="134">
        <v>10</v>
      </c>
      <c r="C14" s="135" t="str">
        <f ca="1">IF(AND(INDIRECT("Teilnehmer!"&amp;$G$1&amp;E14)="x",INDIRECT("Teilnehmer!"&amp;$G$2&amp;E14)="x",Teilnehmer!J15=TRUE),Teilnehmer!B15,"")</f>
        <v/>
      </c>
      <c r="D14" s="136" t="str">
        <f ca="1">IF(C14="","",Teilnehmer!C15)</f>
        <v/>
      </c>
      <c r="E14" s="136">
        <v>15</v>
      </c>
      <c r="F14" s="137">
        <f ca="1">IF(D14="",0,Teilnehmer!N15)</f>
        <v>0</v>
      </c>
      <c r="G14" s="136">
        <f ca="1">IF(D14="",9999,Teilnehmer!P15)</f>
        <v>9999</v>
      </c>
      <c r="H14" s="136">
        <f ca="1">IF(D14="",9999,Teilnehmer!Q15)</f>
        <v>9999</v>
      </c>
      <c r="I14" s="136">
        <f ca="1">IF(D14="",0,Teilnehmer!R15)</f>
        <v>0</v>
      </c>
      <c r="J14" s="136">
        <f ca="1">IF(D14="",9999,Teilnehmer!S15)</f>
        <v>9999</v>
      </c>
      <c r="K14" s="136">
        <f ca="1">IF(D14="",9999,Teilnehmer!T15)</f>
        <v>9999</v>
      </c>
      <c r="L14" s="136">
        <f ca="1">IF(D14="",9999,Teilnehmer!U15)</f>
        <v>9999</v>
      </c>
      <c r="M14" s="137" t="str">
        <f t="shared" ca="1" si="1"/>
        <v/>
      </c>
      <c r="N14" s="151" t="str">
        <f t="shared" ca="1" si="2"/>
        <v/>
      </c>
    </row>
    <row r="15" spans="1:14" x14ac:dyDescent="0.25">
      <c r="A15" s="134" t="str">
        <f t="shared" ca="1" si="0"/>
        <v/>
      </c>
      <c r="B15" s="134">
        <v>11</v>
      </c>
      <c r="C15" s="135" t="str">
        <f ca="1">IF(AND(INDIRECT("Teilnehmer!"&amp;$G$1&amp;E15)="x",INDIRECT("Teilnehmer!"&amp;$G$2&amp;E15)="x",Teilnehmer!J16=TRUE),Teilnehmer!B16,"")</f>
        <v/>
      </c>
      <c r="D15" s="136" t="str">
        <f ca="1">IF(C15="","",Teilnehmer!C16)</f>
        <v/>
      </c>
      <c r="E15" s="136">
        <v>16</v>
      </c>
      <c r="F15" s="137">
        <f ca="1">IF(D15="",0,Teilnehmer!N16)</f>
        <v>0</v>
      </c>
      <c r="G15" s="136">
        <f ca="1">IF(D15="",9999,Teilnehmer!P16)</f>
        <v>9999</v>
      </c>
      <c r="H15" s="136">
        <f ca="1">IF(D15="",9999,Teilnehmer!Q16)</f>
        <v>9999</v>
      </c>
      <c r="I15" s="136">
        <f ca="1">IF(D15="",0,Teilnehmer!R16)</f>
        <v>0</v>
      </c>
      <c r="J15" s="136">
        <f ca="1">IF(D15="",9999,Teilnehmer!S16)</f>
        <v>9999</v>
      </c>
      <c r="K15" s="136">
        <f ca="1">IF(D15="",9999,Teilnehmer!T16)</f>
        <v>9999</v>
      </c>
      <c r="L15" s="136">
        <f ca="1">IF(D15="",9999,Teilnehmer!U16)</f>
        <v>9999</v>
      </c>
      <c r="M15" s="137" t="str">
        <f t="shared" ca="1" si="1"/>
        <v/>
      </c>
      <c r="N15" s="151" t="str">
        <f t="shared" ca="1" si="2"/>
        <v/>
      </c>
    </row>
    <row r="16" spans="1:14" x14ac:dyDescent="0.25">
      <c r="A16" s="134" t="str">
        <f t="shared" ca="1" si="0"/>
        <v/>
      </c>
      <c r="B16" s="134">
        <v>12</v>
      </c>
      <c r="C16" s="135" t="str">
        <f ca="1">IF(AND(INDIRECT("Teilnehmer!"&amp;$G$1&amp;E16)="x",INDIRECT("Teilnehmer!"&amp;$G$2&amp;E16)="x",Teilnehmer!J17=TRUE),Teilnehmer!B17,"")</f>
        <v/>
      </c>
      <c r="D16" s="136" t="str">
        <f ca="1">IF(C16="","",Teilnehmer!C17)</f>
        <v/>
      </c>
      <c r="E16" s="136">
        <v>17</v>
      </c>
      <c r="F16" s="137">
        <f ca="1">IF(D16="",0,Teilnehmer!N17)</f>
        <v>0</v>
      </c>
      <c r="G16" s="136">
        <f ca="1">IF(D16="",9999,Teilnehmer!P17)</f>
        <v>9999</v>
      </c>
      <c r="H16" s="136">
        <f ca="1">IF(D16="",9999,Teilnehmer!Q17)</f>
        <v>9999</v>
      </c>
      <c r="I16" s="136">
        <f ca="1">IF(D16="",0,Teilnehmer!R17)</f>
        <v>0</v>
      </c>
      <c r="J16" s="136">
        <f ca="1">IF(D16="",9999,Teilnehmer!S17)</f>
        <v>9999</v>
      </c>
      <c r="K16" s="136">
        <f ca="1">IF(D16="",9999,Teilnehmer!T17)</f>
        <v>9999</v>
      </c>
      <c r="L16" s="136">
        <f ca="1">IF(D16="",9999,Teilnehmer!U17)</f>
        <v>9999</v>
      </c>
      <c r="M16" s="137" t="str">
        <f t="shared" ca="1" si="1"/>
        <v/>
      </c>
      <c r="N16" s="151" t="str">
        <f t="shared" ca="1" si="2"/>
        <v/>
      </c>
    </row>
    <row r="17" spans="1:14" x14ac:dyDescent="0.25">
      <c r="A17" s="134" t="str">
        <f t="shared" ca="1" si="0"/>
        <v/>
      </c>
      <c r="B17" s="134">
        <v>13</v>
      </c>
      <c r="C17" s="135" t="str">
        <f ca="1">IF(AND(INDIRECT("Teilnehmer!"&amp;$G$1&amp;E17)="x",INDIRECT("Teilnehmer!"&amp;$G$2&amp;E17)="x",Teilnehmer!J18=TRUE),Teilnehmer!B18,"")</f>
        <v/>
      </c>
      <c r="D17" s="136" t="str">
        <f ca="1">IF(C17="","",Teilnehmer!C18)</f>
        <v/>
      </c>
      <c r="E17" s="136">
        <v>18</v>
      </c>
      <c r="F17" s="137">
        <f ca="1">IF(D17="",0,Teilnehmer!N18)</f>
        <v>0</v>
      </c>
      <c r="G17" s="136">
        <f ca="1">IF(D17="",9999,Teilnehmer!P18)</f>
        <v>9999</v>
      </c>
      <c r="H17" s="136">
        <f ca="1">IF(D17="",9999,Teilnehmer!Q18)</f>
        <v>9999</v>
      </c>
      <c r="I17" s="136">
        <f ca="1">IF(D17="",0,Teilnehmer!R18)</f>
        <v>0</v>
      </c>
      <c r="J17" s="136">
        <f ca="1">IF(D17="",9999,Teilnehmer!S18)</f>
        <v>9999</v>
      </c>
      <c r="K17" s="136">
        <f ca="1">IF(D17="",9999,Teilnehmer!T18)</f>
        <v>9999</v>
      </c>
      <c r="L17" s="136">
        <f ca="1">IF(D17="",9999,Teilnehmer!U18)</f>
        <v>9999</v>
      </c>
      <c r="M17" s="137" t="str">
        <f t="shared" ca="1" si="1"/>
        <v/>
      </c>
      <c r="N17" s="151" t="str">
        <f t="shared" ca="1" si="2"/>
        <v/>
      </c>
    </row>
    <row r="18" spans="1:14" x14ac:dyDescent="0.25">
      <c r="A18" s="134" t="str">
        <f t="shared" ca="1" si="0"/>
        <v/>
      </c>
      <c r="B18" s="134">
        <v>14</v>
      </c>
      <c r="C18" s="135" t="str">
        <f ca="1">IF(AND(INDIRECT("Teilnehmer!"&amp;$G$1&amp;E18)="x",INDIRECT("Teilnehmer!"&amp;$G$2&amp;E18)="x",Teilnehmer!J19=TRUE),Teilnehmer!B19,"")</f>
        <v/>
      </c>
      <c r="D18" s="136" t="str">
        <f ca="1">IF(C18="","",Teilnehmer!C19)</f>
        <v/>
      </c>
      <c r="E18" s="136">
        <v>19</v>
      </c>
      <c r="F18" s="137">
        <f ca="1">IF(D18="",0,Teilnehmer!N19)</f>
        <v>0</v>
      </c>
      <c r="G18" s="136">
        <f ca="1">IF(D18="",9999,Teilnehmer!P19)</f>
        <v>9999</v>
      </c>
      <c r="H18" s="136">
        <f ca="1">IF(D18="",9999,Teilnehmer!Q19)</f>
        <v>9999</v>
      </c>
      <c r="I18" s="136">
        <f ca="1">IF(D18="",0,Teilnehmer!R19)</f>
        <v>0</v>
      </c>
      <c r="J18" s="136">
        <f ca="1">IF(D18="",9999,Teilnehmer!S19)</f>
        <v>9999</v>
      </c>
      <c r="K18" s="136">
        <f ca="1">IF(D18="",9999,Teilnehmer!T19)</f>
        <v>9999</v>
      </c>
      <c r="L18" s="136">
        <f ca="1">IF(D18="",9999,Teilnehmer!U19)</f>
        <v>9999</v>
      </c>
      <c r="M18" s="137" t="str">
        <f t="shared" ca="1" si="1"/>
        <v/>
      </c>
      <c r="N18" s="151" t="str">
        <f t="shared" ca="1" si="2"/>
        <v/>
      </c>
    </row>
    <row r="19" spans="1:14" x14ac:dyDescent="0.25">
      <c r="A19" s="134" t="str">
        <f t="shared" ca="1" si="0"/>
        <v/>
      </c>
      <c r="B19" s="134">
        <v>15</v>
      </c>
      <c r="C19" s="135" t="str">
        <f ca="1">IF(AND(INDIRECT("Teilnehmer!"&amp;$G$1&amp;E19)="x",INDIRECT("Teilnehmer!"&amp;$G$2&amp;E19)="x",Teilnehmer!J20=TRUE),Teilnehmer!B20,"")</f>
        <v/>
      </c>
      <c r="D19" s="136" t="str">
        <f ca="1">IF(C19="","",Teilnehmer!C20)</f>
        <v/>
      </c>
      <c r="E19" s="136">
        <v>20</v>
      </c>
      <c r="F19" s="137">
        <f ca="1">IF(D19="",0,Teilnehmer!N20)</f>
        <v>0</v>
      </c>
      <c r="G19" s="136">
        <f ca="1">IF(D19="",9999,Teilnehmer!P20)</f>
        <v>9999</v>
      </c>
      <c r="H19" s="136">
        <f ca="1">IF(D19="",9999,Teilnehmer!Q20)</f>
        <v>9999</v>
      </c>
      <c r="I19" s="136">
        <f ca="1">IF(D19="",0,Teilnehmer!R20)</f>
        <v>0</v>
      </c>
      <c r="J19" s="136">
        <f ca="1">IF(D19="",9999,Teilnehmer!S20)</f>
        <v>9999</v>
      </c>
      <c r="K19" s="136">
        <f ca="1">IF(D19="",9999,Teilnehmer!T20)</f>
        <v>9999</v>
      </c>
      <c r="L19" s="136">
        <f ca="1">IF(D19="",9999,Teilnehmer!U20)</f>
        <v>9999</v>
      </c>
      <c r="M19" s="137" t="str">
        <f t="shared" ca="1" si="1"/>
        <v/>
      </c>
      <c r="N19" s="151" t="str">
        <f t="shared" ca="1" si="2"/>
        <v/>
      </c>
    </row>
    <row r="20" spans="1:14" x14ac:dyDescent="0.25">
      <c r="A20" s="134" t="str">
        <f t="shared" ca="1" si="0"/>
        <v/>
      </c>
      <c r="B20" s="134">
        <v>16</v>
      </c>
      <c r="C20" s="135" t="str">
        <f ca="1">IF(AND(INDIRECT("Teilnehmer!"&amp;$G$1&amp;E20)="x",INDIRECT("Teilnehmer!"&amp;$G$2&amp;E20)="x",Teilnehmer!J21=TRUE),Teilnehmer!B21,"")</f>
        <v/>
      </c>
      <c r="D20" s="136" t="str">
        <f ca="1">IF(C20="","",Teilnehmer!C21)</f>
        <v/>
      </c>
      <c r="E20" s="136">
        <v>21</v>
      </c>
      <c r="F20" s="137">
        <f ca="1">IF(D20="",0,Teilnehmer!N21)</f>
        <v>0</v>
      </c>
      <c r="G20" s="136">
        <f ca="1">IF(D20="",9999,Teilnehmer!P21)</f>
        <v>9999</v>
      </c>
      <c r="H20" s="136">
        <f ca="1">IF(D20="",9999,Teilnehmer!Q21)</f>
        <v>9999</v>
      </c>
      <c r="I20" s="136">
        <f ca="1">IF(D20="",0,Teilnehmer!R21)</f>
        <v>0</v>
      </c>
      <c r="J20" s="136">
        <f ca="1">IF(D20="",9999,Teilnehmer!S21)</f>
        <v>9999</v>
      </c>
      <c r="K20" s="136">
        <f ca="1">IF(D20="",9999,Teilnehmer!T21)</f>
        <v>9999</v>
      </c>
      <c r="L20" s="136">
        <f ca="1">IF(D20="",9999,Teilnehmer!U21)</f>
        <v>9999</v>
      </c>
      <c r="M20" s="137" t="str">
        <f t="shared" ca="1" si="1"/>
        <v/>
      </c>
      <c r="N20" s="151" t="str">
        <f t="shared" ca="1" si="2"/>
        <v/>
      </c>
    </row>
    <row r="21" spans="1:14" x14ac:dyDescent="0.25">
      <c r="A21" s="134" t="str">
        <f t="shared" ca="1" si="0"/>
        <v/>
      </c>
      <c r="B21" s="134">
        <v>17</v>
      </c>
      <c r="C21" s="135" t="str">
        <f ca="1">IF(AND(INDIRECT("Teilnehmer!"&amp;$G$1&amp;E21)="x",INDIRECT("Teilnehmer!"&amp;$G$2&amp;E21)="x",Teilnehmer!J22=TRUE),Teilnehmer!B22,"")</f>
        <v/>
      </c>
      <c r="D21" s="136" t="str">
        <f ca="1">IF(C21="","",Teilnehmer!C22)</f>
        <v/>
      </c>
      <c r="E21" s="136">
        <v>22</v>
      </c>
      <c r="F21" s="137">
        <f ca="1">IF(D21="",0,Teilnehmer!N22)</f>
        <v>0</v>
      </c>
      <c r="G21" s="136">
        <f ca="1">IF(D21="",9999,Teilnehmer!P22)</f>
        <v>9999</v>
      </c>
      <c r="H21" s="136">
        <f ca="1">IF(D21="",9999,Teilnehmer!Q22)</f>
        <v>9999</v>
      </c>
      <c r="I21" s="136">
        <f ca="1">IF(D21="",0,Teilnehmer!R22)</f>
        <v>0</v>
      </c>
      <c r="J21" s="136">
        <f ca="1">IF(D21="",9999,Teilnehmer!S22)</f>
        <v>9999</v>
      </c>
      <c r="K21" s="136">
        <f ca="1">IF(D21="",9999,Teilnehmer!T22)</f>
        <v>9999</v>
      </c>
      <c r="L21" s="136">
        <f ca="1">IF(D21="",9999,Teilnehmer!U22)</f>
        <v>9999</v>
      </c>
      <c r="M21" s="137" t="str">
        <f t="shared" ca="1" si="1"/>
        <v/>
      </c>
      <c r="N21" s="151" t="str">
        <f t="shared" ca="1" si="2"/>
        <v/>
      </c>
    </row>
    <row r="22" spans="1:14" x14ac:dyDescent="0.25">
      <c r="A22" s="134" t="str">
        <f t="shared" ca="1" si="0"/>
        <v/>
      </c>
      <c r="B22" s="134">
        <v>18</v>
      </c>
      <c r="C22" s="135" t="str">
        <f ca="1">IF(AND(INDIRECT("Teilnehmer!"&amp;$G$1&amp;E22)="x",INDIRECT("Teilnehmer!"&amp;$G$2&amp;E22)="x",Teilnehmer!J23=TRUE),Teilnehmer!B23,"")</f>
        <v/>
      </c>
      <c r="D22" s="136" t="str">
        <f ca="1">IF(C22="","",Teilnehmer!C23)</f>
        <v/>
      </c>
      <c r="E22" s="136">
        <v>23</v>
      </c>
      <c r="F22" s="137">
        <f ca="1">IF(D22="",0,Teilnehmer!N23)</f>
        <v>0</v>
      </c>
      <c r="G22" s="136">
        <f ca="1">IF(D22="",9999,Teilnehmer!P23)</f>
        <v>9999</v>
      </c>
      <c r="H22" s="136">
        <f ca="1">IF(D22="",9999,Teilnehmer!Q23)</f>
        <v>9999</v>
      </c>
      <c r="I22" s="136">
        <f ca="1">IF(D22="",0,Teilnehmer!R23)</f>
        <v>0</v>
      </c>
      <c r="J22" s="136">
        <f ca="1">IF(D22="",9999,Teilnehmer!S23)</f>
        <v>9999</v>
      </c>
      <c r="K22" s="136">
        <f ca="1">IF(D22="",9999,Teilnehmer!T23)</f>
        <v>9999</v>
      </c>
      <c r="L22" s="136">
        <f ca="1">IF(D22="",9999,Teilnehmer!U23)</f>
        <v>9999</v>
      </c>
      <c r="M22" s="137" t="str">
        <f t="shared" ca="1" si="1"/>
        <v/>
      </c>
      <c r="N22" s="151" t="str">
        <f t="shared" ca="1" si="2"/>
        <v/>
      </c>
    </row>
    <row r="23" spans="1:14" x14ac:dyDescent="0.25">
      <c r="A23" s="134" t="str">
        <f t="shared" ca="1" si="0"/>
        <v/>
      </c>
      <c r="B23" s="134">
        <v>19</v>
      </c>
      <c r="C23" s="135" t="str">
        <f ca="1">IF(AND(INDIRECT("Teilnehmer!"&amp;$G$1&amp;E23)="x",INDIRECT("Teilnehmer!"&amp;$G$2&amp;E23)="x",Teilnehmer!J24=TRUE),Teilnehmer!B24,"")</f>
        <v/>
      </c>
      <c r="D23" s="136" t="str">
        <f ca="1">IF(C23="","",Teilnehmer!C24)</f>
        <v/>
      </c>
      <c r="E23" s="136">
        <v>24</v>
      </c>
      <c r="F23" s="137">
        <f ca="1">IF(D23="",0,Teilnehmer!N24)</f>
        <v>0</v>
      </c>
      <c r="G23" s="136">
        <f ca="1">IF(D23="",9999,Teilnehmer!P24)</f>
        <v>9999</v>
      </c>
      <c r="H23" s="136">
        <f ca="1">IF(D23="",9999,Teilnehmer!Q24)</f>
        <v>9999</v>
      </c>
      <c r="I23" s="136">
        <f ca="1">IF(D23="",0,Teilnehmer!R24)</f>
        <v>0</v>
      </c>
      <c r="J23" s="136">
        <f ca="1">IF(D23="",9999,Teilnehmer!S24)</f>
        <v>9999</v>
      </c>
      <c r="K23" s="136">
        <f ca="1">IF(D23="",9999,Teilnehmer!T24)</f>
        <v>9999</v>
      </c>
      <c r="L23" s="136">
        <f ca="1">IF(D23="",9999,Teilnehmer!U24)</f>
        <v>9999</v>
      </c>
      <c r="M23" s="137" t="str">
        <f t="shared" ca="1" si="1"/>
        <v/>
      </c>
      <c r="N23" s="151" t="str">
        <f t="shared" ca="1" si="2"/>
        <v/>
      </c>
    </row>
    <row r="24" spans="1:14" x14ac:dyDescent="0.25">
      <c r="A24" s="134" t="str">
        <f t="shared" ca="1" si="0"/>
        <v/>
      </c>
      <c r="B24" s="134">
        <v>20</v>
      </c>
      <c r="C24" s="135" t="str">
        <f ca="1">IF(AND(INDIRECT("Teilnehmer!"&amp;$G$1&amp;E24)="x",INDIRECT("Teilnehmer!"&amp;$G$2&amp;E24)="x",Teilnehmer!J25=TRUE),Teilnehmer!B25,"")</f>
        <v/>
      </c>
      <c r="D24" s="136" t="str">
        <f ca="1">IF(C24="","",Teilnehmer!C25)</f>
        <v/>
      </c>
      <c r="E24" s="136">
        <v>25</v>
      </c>
      <c r="F24" s="137">
        <f ca="1">IF(D24="",0,Teilnehmer!N25)</f>
        <v>0</v>
      </c>
      <c r="G24" s="136">
        <f ca="1">IF(D24="",9999,Teilnehmer!P25)</f>
        <v>9999</v>
      </c>
      <c r="H24" s="136">
        <f ca="1">IF(D24="",9999,Teilnehmer!Q25)</f>
        <v>9999</v>
      </c>
      <c r="I24" s="136">
        <f ca="1">IF(D24="",0,Teilnehmer!R25)</f>
        <v>0</v>
      </c>
      <c r="J24" s="136">
        <f ca="1">IF(D24="",9999,Teilnehmer!S25)</f>
        <v>9999</v>
      </c>
      <c r="K24" s="136">
        <f ca="1">IF(D24="",9999,Teilnehmer!T25)</f>
        <v>9999</v>
      </c>
      <c r="L24" s="136">
        <f ca="1">IF(D24="",9999,Teilnehmer!U25)</f>
        <v>9999</v>
      </c>
      <c r="M24" s="137" t="str">
        <f t="shared" ca="1" si="1"/>
        <v/>
      </c>
      <c r="N24" s="151" t="str">
        <f t="shared" ca="1" si="2"/>
        <v/>
      </c>
    </row>
    <row r="25" spans="1:14" x14ac:dyDescent="0.25">
      <c r="A25" s="134" t="str">
        <f t="shared" ca="1" si="0"/>
        <v/>
      </c>
      <c r="B25" s="134">
        <v>21</v>
      </c>
      <c r="C25" s="135" t="str">
        <f ca="1">IF(AND(INDIRECT("Teilnehmer!"&amp;$G$1&amp;E25)="x",INDIRECT("Teilnehmer!"&amp;$G$2&amp;E25)="x",Teilnehmer!J26=TRUE),Teilnehmer!B26,"")</f>
        <v/>
      </c>
      <c r="D25" s="136" t="str">
        <f ca="1">IF(C25="","",Teilnehmer!C26)</f>
        <v/>
      </c>
      <c r="E25" s="136">
        <v>26</v>
      </c>
      <c r="F25" s="137">
        <f ca="1">IF(D25="",0,Teilnehmer!N26)</f>
        <v>0</v>
      </c>
      <c r="G25" s="136">
        <f ca="1">IF(D25="",9999,Teilnehmer!P26)</f>
        <v>9999</v>
      </c>
      <c r="H25" s="136">
        <f ca="1">IF(D25="",9999,Teilnehmer!Q26)</f>
        <v>9999</v>
      </c>
      <c r="I25" s="136">
        <f ca="1">IF(D25="",0,Teilnehmer!R26)</f>
        <v>0</v>
      </c>
      <c r="J25" s="136">
        <f ca="1">IF(D25="",9999,Teilnehmer!S26)</f>
        <v>9999</v>
      </c>
      <c r="K25" s="136">
        <f ca="1">IF(D25="",9999,Teilnehmer!T26)</f>
        <v>9999</v>
      </c>
      <c r="L25" s="136">
        <f ca="1">IF(D25="",9999,Teilnehmer!U26)</f>
        <v>9999</v>
      </c>
      <c r="M25" s="137" t="str">
        <f t="shared" ca="1" si="1"/>
        <v/>
      </c>
      <c r="N25" s="151" t="str">
        <f t="shared" ca="1" si="2"/>
        <v/>
      </c>
    </row>
    <row r="26" spans="1:14" x14ac:dyDescent="0.25">
      <c r="A26" s="134" t="str">
        <f t="shared" ca="1" si="0"/>
        <v/>
      </c>
      <c r="B26" s="134">
        <v>22</v>
      </c>
      <c r="C26" s="135" t="str">
        <f ca="1">IF(AND(INDIRECT("Teilnehmer!"&amp;$G$1&amp;E26)="x",INDIRECT("Teilnehmer!"&amp;$G$2&amp;E26)="x",Teilnehmer!J27=TRUE),Teilnehmer!B27,"")</f>
        <v/>
      </c>
      <c r="D26" s="136" t="str">
        <f ca="1">IF(C26="","",Teilnehmer!C27)</f>
        <v/>
      </c>
      <c r="E26" s="136">
        <v>27</v>
      </c>
      <c r="F26" s="137">
        <f ca="1">IF(D26="",0,Teilnehmer!N27)</f>
        <v>0</v>
      </c>
      <c r="G26" s="136">
        <f ca="1">IF(D26="",9999,Teilnehmer!P27)</f>
        <v>9999</v>
      </c>
      <c r="H26" s="136">
        <f ca="1">IF(D26="",9999,Teilnehmer!Q27)</f>
        <v>9999</v>
      </c>
      <c r="I26" s="136">
        <f ca="1">IF(D26="",0,Teilnehmer!R27)</f>
        <v>0</v>
      </c>
      <c r="J26" s="136">
        <f ca="1">IF(D26="",9999,Teilnehmer!S27)</f>
        <v>9999</v>
      </c>
      <c r="K26" s="136">
        <f ca="1">IF(D26="",9999,Teilnehmer!T27)</f>
        <v>9999</v>
      </c>
      <c r="L26" s="136">
        <f ca="1">IF(D26="",9999,Teilnehmer!U27)</f>
        <v>9999</v>
      </c>
      <c r="M26" s="137" t="str">
        <f t="shared" ca="1" si="1"/>
        <v/>
      </c>
      <c r="N26" s="151" t="str">
        <f t="shared" ca="1" si="2"/>
        <v/>
      </c>
    </row>
    <row r="27" spans="1:14" x14ac:dyDescent="0.25">
      <c r="A27" s="134" t="str">
        <f t="shared" ca="1" si="0"/>
        <v/>
      </c>
      <c r="B27" s="134">
        <v>23</v>
      </c>
      <c r="C27" s="135" t="str">
        <f ca="1">IF(AND(INDIRECT("Teilnehmer!"&amp;$G$1&amp;E27)="x",INDIRECT("Teilnehmer!"&amp;$G$2&amp;E27)="x",Teilnehmer!J28=TRUE),Teilnehmer!B28,"")</f>
        <v/>
      </c>
      <c r="D27" s="136" t="str">
        <f ca="1">IF(C27="","",Teilnehmer!C28)</f>
        <v/>
      </c>
      <c r="E27" s="136">
        <v>28</v>
      </c>
      <c r="F27" s="137">
        <f ca="1">IF(D27="",0,Teilnehmer!N28)</f>
        <v>0</v>
      </c>
      <c r="G27" s="136">
        <f ca="1">IF(D27="",9999,Teilnehmer!P28)</f>
        <v>9999</v>
      </c>
      <c r="H27" s="136">
        <f ca="1">IF(D27="",9999,Teilnehmer!Q28)</f>
        <v>9999</v>
      </c>
      <c r="I27" s="136">
        <f ca="1">IF(D27="",0,Teilnehmer!R28)</f>
        <v>0</v>
      </c>
      <c r="J27" s="136">
        <f ca="1">IF(D27="",9999,Teilnehmer!S28)</f>
        <v>9999</v>
      </c>
      <c r="K27" s="136">
        <f ca="1">IF(D27="",9999,Teilnehmer!T28)</f>
        <v>9999</v>
      </c>
      <c r="L27" s="136">
        <f ca="1">IF(D27="",9999,Teilnehmer!U28)</f>
        <v>9999</v>
      </c>
      <c r="M27" s="137" t="str">
        <f t="shared" ca="1" si="1"/>
        <v/>
      </c>
      <c r="N27" s="151" t="str">
        <f t="shared" ca="1" si="2"/>
        <v/>
      </c>
    </row>
    <row r="28" spans="1:14" x14ac:dyDescent="0.25">
      <c r="A28" s="134" t="str">
        <f t="shared" ca="1" si="0"/>
        <v/>
      </c>
      <c r="B28" s="134">
        <v>24</v>
      </c>
      <c r="C28" s="135" t="str">
        <f ca="1">IF(AND(INDIRECT("Teilnehmer!"&amp;$G$1&amp;E28)="x",INDIRECT("Teilnehmer!"&amp;$G$2&amp;E28)="x",Teilnehmer!J29=TRUE),Teilnehmer!B29,"")</f>
        <v/>
      </c>
      <c r="D28" s="136" t="str">
        <f ca="1">IF(C28="","",Teilnehmer!C29)</f>
        <v/>
      </c>
      <c r="E28" s="136">
        <v>29</v>
      </c>
      <c r="F28" s="137">
        <f ca="1">IF(D28="",0,Teilnehmer!N29)</f>
        <v>0</v>
      </c>
      <c r="G28" s="136">
        <f ca="1">IF(D28="",9999,Teilnehmer!P29)</f>
        <v>9999</v>
      </c>
      <c r="H28" s="136">
        <f ca="1">IF(D28="",9999,Teilnehmer!Q29)</f>
        <v>9999</v>
      </c>
      <c r="I28" s="136">
        <f ca="1">IF(D28="",0,Teilnehmer!R29)</f>
        <v>0</v>
      </c>
      <c r="J28" s="136">
        <f ca="1">IF(D28="",9999,Teilnehmer!S29)</f>
        <v>9999</v>
      </c>
      <c r="K28" s="136">
        <f ca="1">IF(D28="",9999,Teilnehmer!T29)</f>
        <v>9999</v>
      </c>
      <c r="L28" s="136">
        <f ca="1">IF(D28="",9999,Teilnehmer!U29)</f>
        <v>9999</v>
      </c>
      <c r="M28" s="137" t="str">
        <f t="shared" ca="1" si="1"/>
        <v/>
      </c>
      <c r="N28" s="151" t="str">
        <f t="shared" ca="1" si="2"/>
        <v/>
      </c>
    </row>
    <row r="29" spans="1:14" x14ac:dyDescent="0.25">
      <c r="A29" s="134" t="str">
        <f t="shared" ca="1" si="0"/>
        <v/>
      </c>
      <c r="B29" s="134">
        <v>25</v>
      </c>
      <c r="C29" s="135" t="str">
        <f ca="1">IF(AND(INDIRECT("Teilnehmer!"&amp;$G$1&amp;E29)="x",INDIRECT("Teilnehmer!"&amp;$G$2&amp;E29)="x",Teilnehmer!J30=TRUE),Teilnehmer!B30,"")</f>
        <v/>
      </c>
      <c r="D29" s="136" t="str">
        <f ca="1">IF(C29="","",Teilnehmer!C30)</f>
        <v/>
      </c>
      <c r="E29" s="136">
        <v>30</v>
      </c>
      <c r="F29" s="137">
        <f ca="1">IF(D29="",0,Teilnehmer!N30)</f>
        <v>0</v>
      </c>
      <c r="G29" s="136">
        <f ca="1">IF(D29="",9999,Teilnehmer!P30)</f>
        <v>9999</v>
      </c>
      <c r="H29" s="136">
        <f ca="1">IF(D29="",9999,Teilnehmer!Q30)</f>
        <v>9999</v>
      </c>
      <c r="I29" s="136">
        <f ca="1">IF(D29="",0,Teilnehmer!R30)</f>
        <v>0</v>
      </c>
      <c r="J29" s="136">
        <f ca="1">IF(D29="",9999,Teilnehmer!S30)</f>
        <v>9999</v>
      </c>
      <c r="K29" s="136">
        <f ca="1">IF(D29="",9999,Teilnehmer!T30)</f>
        <v>9999</v>
      </c>
      <c r="L29" s="136">
        <f ca="1">IF(D29="",9999,Teilnehmer!U30)</f>
        <v>9999</v>
      </c>
      <c r="M29" s="137" t="str">
        <f t="shared" ca="1" si="1"/>
        <v/>
      </c>
      <c r="N29" s="151" t="str">
        <f t="shared" ca="1" si="2"/>
        <v/>
      </c>
    </row>
    <row r="30" spans="1:14" x14ac:dyDescent="0.25">
      <c r="A30" s="134" t="str">
        <f t="shared" ca="1" si="0"/>
        <v/>
      </c>
      <c r="B30" s="134">
        <v>26</v>
      </c>
      <c r="C30" s="135" t="str">
        <f ca="1">IF(AND(INDIRECT("Teilnehmer!"&amp;$G$1&amp;E30)="x",INDIRECT("Teilnehmer!"&amp;$G$2&amp;E30)="x",Teilnehmer!J31=TRUE),Teilnehmer!B31,"")</f>
        <v/>
      </c>
      <c r="D30" s="136" t="str">
        <f ca="1">IF(C30="","",Teilnehmer!C31)</f>
        <v/>
      </c>
      <c r="E30" s="136">
        <v>31</v>
      </c>
      <c r="F30" s="137">
        <f ca="1">IF(D30="",0,Teilnehmer!N31)</f>
        <v>0</v>
      </c>
      <c r="G30" s="136">
        <f ca="1">IF(D30="",9999,Teilnehmer!P31)</f>
        <v>9999</v>
      </c>
      <c r="H30" s="136">
        <f ca="1">IF(D30="",9999,Teilnehmer!Q31)</f>
        <v>9999</v>
      </c>
      <c r="I30" s="136">
        <f ca="1">IF(D30="",0,Teilnehmer!R31)</f>
        <v>0</v>
      </c>
      <c r="J30" s="136">
        <f ca="1">IF(D30="",9999,Teilnehmer!S31)</f>
        <v>9999</v>
      </c>
      <c r="K30" s="136">
        <f ca="1">IF(D30="",9999,Teilnehmer!T31)</f>
        <v>9999</v>
      </c>
      <c r="L30" s="136">
        <f ca="1">IF(D30="",9999,Teilnehmer!U31)</f>
        <v>9999</v>
      </c>
      <c r="M30" s="137" t="str">
        <f t="shared" ca="1" si="1"/>
        <v/>
      </c>
      <c r="N30" s="151" t="str">
        <f t="shared" ca="1" si="2"/>
        <v/>
      </c>
    </row>
    <row r="31" spans="1:14" x14ac:dyDescent="0.25">
      <c r="A31" s="134" t="str">
        <f t="shared" ca="1" si="0"/>
        <v/>
      </c>
      <c r="B31" s="134">
        <v>27</v>
      </c>
      <c r="C31" s="135" t="str">
        <f ca="1">IF(AND(INDIRECT("Teilnehmer!"&amp;$G$1&amp;E31)="x",INDIRECT("Teilnehmer!"&amp;$G$2&amp;E31)="x",Teilnehmer!J32=TRUE),Teilnehmer!B32,"")</f>
        <v/>
      </c>
      <c r="D31" s="136" t="str">
        <f ca="1">IF(C31="","",Teilnehmer!C32)</f>
        <v/>
      </c>
      <c r="E31" s="136">
        <v>32</v>
      </c>
      <c r="F31" s="137">
        <f ca="1">IF(D31="",0,Teilnehmer!N32)</f>
        <v>0</v>
      </c>
      <c r="G31" s="136">
        <f ca="1">IF(D31="",9999,Teilnehmer!P32)</f>
        <v>9999</v>
      </c>
      <c r="H31" s="136">
        <f ca="1">IF(D31="",9999,Teilnehmer!Q32)</f>
        <v>9999</v>
      </c>
      <c r="I31" s="136">
        <f ca="1">IF(D31="",0,Teilnehmer!R32)</f>
        <v>0</v>
      </c>
      <c r="J31" s="136">
        <f ca="1">IF(D31="",9999,Teilnehmer!S32)</f>
        <v>9999</v>
      </c>
      <c r="K31" s="136">
        <f ca="1">IF(D31="",9999,Teilnehmer!T32)</f>
        <v>9999</v>
      </c>
      <c r="L31" s="136">
        <f ca="1">IF(D31="",9999,Teilnehmer!U32)</f>
        <v>9999</v>
      </c>
      <c r="M31" s="137" t="str">
        <f t="shared" ca="1" si="1"/>
        <v/>
      </c>
      <c r="N31" s="151" t="str">
        <f t="shared" ca="1" si="2"/>
        <v/>
      </c>
    </row>
    <row r="32" spans="1:14" x14ac:dyDescent="0.25">
      <c r="A32" s="134" t="str">
        <f t="shared" ca="1" si="0"/>
        <v/>
      </c>
      <c r="B32" s="134">
        <v>28</v>
      </c>
      <c r="C32" s="135" t="str">
        <f ca="1">IF(AND(INDIRECT("Teilnehmer!"&amp;$G$1&amp;E32)="x",INDIRECT("Teilnehmer!"&amp;$G$2&amp;E32)="x",Teilnehmer!J33=TRUE),Teilnehmer!B33,"")</f>
        <v/>
      </c>
      <c r="D32" s="136" t="str">
        <f ca="1">IF(C32="","",Teilnehmer!C33)</f>
        <v/>
      </c>
      <c r="E32" s="136">
        <v>33</v>
      </c>
      <c r="F32" s="137">
        <f ca="1">IF(D32="",0,Teilnehmer!N33)</f>
        <v>0</v>
      </c>
      <c r="G32" s="136">
        <f ca="1">IF(D32="",9999,Teilnehmer!P33)</f>
        <v>9999</v>
      </c>
      <c r="H32" s="136">
        <f ca="1">IF(D32="",9999,Teilnehmer!Q33)</f>
        <v>9999</v>
      </c>
      <c r="I32" s="136">
        <f ca="1">IF(D32="",0,Teilnehmer!R33)</f>
        <v>0</v>
      </c>
      <c r="J32" s="136">
        <f ca="1">IF(D32="",9999,Teilnehmer!S33)</f>
        <v>9999</v>
      </c>
      <c r="K32" s="136">
        <f ca="1">IF(D32="",9999,Teilnehmer!T33)</f>
        <v>9999</v>
      </c>
      <c r="L32" s="136">
        <f ca="1">IF(D32="",9999,Teilnehmer!U33)</f>
        <v>9999</v>
      </c>
      <c r="M32" s="137" t="str">
        <f t="shared" ca="1" si="1"/>
        <v/>
      </c>
      <c r="N32" s="151" t="str">
        <f t="shared" ca="1" si="2"/>
        <v/>
      </c>
    </row>
    <row r="33" spans="1:14" x14ac:dyDescent="0.25">
      <c r="A33" s="134" t="str">
        <f t="shared" ca="1" si="0"/>
        <v/>
      </c>
      <c r="B33" s="134">
        <v>29</v>
      </c>
      <c r="C33" s="135" t="str">
        <f ca="1">IF(AND(INDIRECT("Teilnehmer!"&amp;$G$1&amp;E33)="x",INDIRECT("Teilnehmer!"&amp;$G$2&amp;E33)="x",Teilnehmer!J34=TRUE),Teilnehmer!B34,"")</f>
        <v/>
      </c>
      <c r="D33" s="136" t="str">
        <f ca="1">IF(C33="","",Teilnehmer!C34)</f>
        <v/>
      </c>
      <c r="E33" s="136">
        <v>34</v>
      </c>
      <c r="F33" s="137">
        <f ca="1">IF(D33="",0,Teilnehmer!N34)</f>
        <v>0</v>
      </c>
      <c r="G33" s="136">
        <f ca="1">IF(D33="",9999,Teilnehmer!P34)</f>
        <v>9999</v>
      </c>
      <c r="H33" s="136">
        <f ca="1">IF(D33="",9999,Teilnehmer!Q34)</f>
        <v>9999</v>
      </c>
      <c r="I33" s="136">
        <f ca="1">IF(D33="",0,Teilnehmer!R34)</f>
        <v>0</v>
      </c>
      <c r="J33" s="136">
        <f ca="1">IF(D33="",9999,Teilnehmer!S34)</f>
        <v>9999</v>
      </c>
      <c r="K33" s="136">
        <f ca="1">IF(D33="",9999,Teilnehmer!T34)</f>
        <v>9999</v>
      </c>
      <c r="L33" s="136">
        <f ca="1">IF(D33="",9999,Teilnehmer!U34)</f>
        <v>9999</v>
      </c>
      <c r="M33" s="137" t="str">
        <f t="shared" ca="1" si="1"/>
        <v/>
      </c>
      <c r="N33" s="151" t="str">
        <f t="shared" ca="1" si="2"/>
        <v/>
      </c>
    </row>
    <row r="34" spans="1:14" x14ac:dyDescent="0.25">
      <c r="A34" s="134" t="str">
        <f t="shared" ca="1" si="0"/>
        <v/>
      </c>
      <c r="B34" s="134">
        <v>30</v>
      </c>
      <c r="C34" s="135" t="str">
        <f ca="1">IF(AND(INDIRECT("Teilnehmer!"&amp;$G$1&amp;E34)="x",INDIRECT("Teilnehmer!"&amp;$G$2&amp;E34)="x",Teilnehmer!J35=TRUE),Teilnehmer!B35,"")</f>
        <v/>
      </c>
      <c r="D34" s="136" t="str">
        <f ca="1">IF(C34="","",Teilnehmer!C35)</f>
        <v/>
      </c>
      <c r="E34" s="136">
        <v>35</v>
      </c>
      <c r="F34" s="137">
        <f ca="1">IF(D34="",0,Teilnehmer!N35)</f>
        <v>0</v>
      </c>
      <c r="G34" s="136">
        <f ca="1">IF(D34="",9999,Teilnehmer!P35)</f>
        <v>9999</v>
      </c>
      <c r="H34" s="136">
        <f ca="1">IF(D34="",9999,Teilnehmer!Q35)</f>
        <v>9999</v>
      </c>
      <c r="I34" s="136">
        <f ca="1">IF(D34="",0,Teilnehmer!R35)</f>
        <v>0</v>
      </c>
      <c r="J34" s="136">
        <f ca="1">IF(D34="",9999,Teilnehmer!S35)</f>
        <v>9999</v>
      </c>
      <c r="K34" s="136">
        <f ca="1">IF(D34="",9999,Teilnehmer!T35)</f>
        <v>9999</v>
      </c>
      <c r="L34" s="136">
        <f ca="1">IF(D34="",9999,Teilnehmer!U35)</f>
        <v>9999</v>
      </c>
      <c r="M34" s="137" t="str">
        <f t="shared" ca="1" si="1"/>
        <v/>
      </c>
      <c r="N34" s="151" t="str">
        <f t="shared" ca="1" si="2"/>
        <v/>
      </c>
    </row>
    <row r="35" spans="1:14" x14ac:dyDescent="0.25">
      <c r="A35" s="134" t="str">
        <f t="shared" ca="1" si="0"/>
        <v/>
      </c>
      <c r="B35" s="134">
        <v>31</v>
      </c>
      <c r="C35" s="135" t="str">
        <f ca="1">IF(AND(INDIRECT("Teilnehmer!"&amp;$G$1&amp;E35)="x",INDIRECT("Teilnehmer!"&amp;$G$2&amp;E35)="x",Teilnehmer!J36=TRUE),Teilnehmer!B36,"")</f>
        <v/>
      </c>
      <c r="D35" s="136" t="str">
        <f ca="1">IF(C35="","",Teilnehmer!C36)</f>
        <v/>
      </c>
      <c r="E35" s="136">
        <v>36</v>
      </c>
      <c r="F35" s="137">
        <f ca="1">IF(D35="",0,Teilnehmer!N36)</f>
        <v>0</v>
      </c>
      <c r="G35" s="136">
        <f ca="1">IF(D35="",9999,Teilnehmer!P36)</f>
        <v>9999</v>
      </c>
      <c r="H35" s="136">
        <f ca="1">IF(D35="",9999,Teilnehmer!Q36)</f>
        <v>9999</v>
      </c>
      <c r="I35" s="136">
        <f ca="1">IF(D35="",0,Teilnehmer!R36)</f>
        <v>0</v>
      </c>
      <c r="J35" s="136">
        <f ca="1">IF(D35="",9999,Teilnehmer!S36)</f>
        <v>9999</v>
      </c>
      <c r="K35" s="136">
        <f ca="1">IF(D35="",9999,Teilnehmer!T36)</f>
        <v>9999</v>
      </c>
      <c r="L35" s="136">
        <f ca="1">IF(D35="",9999,Teilnehmer!U36)</f>
        <v>9999</v>
      </c>
      <c r="M35" s="137" t="str">
        <f t="shared" ca="1" si="1"/>
        <v/>
      </c>
      <c r="N35" s="151" t="str">
        <f t="shared" ca="1" si="2"/>
        <v/>
      </c>
    </row>
    <row r="36" spans="1:14" x14ac:dyDescent="0.25">
      <c r="A36" s="134" t="str">
        <f t="shared" ca="1" si="0"/>
        <v/>
      </c>
      <c r="B36" s="134">
        <v>32</v>
      </c>
      <c r="C36" s="135" t="str">
        <f ca="1">IF(AND(INDIRECT("Teilnehmer!"&amp;$G$1&amp;E36)="x",INDIRECT("Teilnehmer!"&amp;$G$2&amp;E36)="x",Teilnehmer!J37=TRUE),Teilnehmer!B37,"")</f>
        <v/>
      </c>
      <c r="D36" s="136" t="str">
        <f ca="1">IF(C36="","",Teilnehmer!C37)</f>
        <v/>
      </c>
      <c r="E36" s="136">
        <v>37</v>
      </c>
      <c r="F36" s="137">
        <f ca="1">IF(D36="",0,Teilnehmer!N37)</f>
        <v>0</v>
      </c>
      <c r="G36" s="136">
        <f ca="1">IF(D36="",9999,Teilnehmer!P37)</f>
        <v>9999</v>
      </c>
      <c r="H36" s="136">
        <f ca="1">IF(D36="",9999,Teilnehmer!Q37)</f>
        <v>9999</v>
      </c>
      <c r="I36" s="136">
        <f ca="1">IF(D36="",0,Teilnehmer!R37)</f>
        <v>0</v>
      </c>
      <c r="J36" s="136">
        <f ca="1">IF(D36="",9999,Teilnehmer!S37)</f>
        <v>9999</v>
      </c>
      <c r="K36" s="136">
        <f ca="1">IF(D36="",9999,Teilnehmer!T37)</f>
        <v>9999</v>
      </c>
      <c r="L36" s="136">
        <f ca="1">IF(D36="",9999,Teilnehmer!U37)</f>
        <v>9999</v>
      </c>
      <c r="M36" s="137" t="str">
        <f t="shared" ca="1" si="1"/>
        <v/>
      </c>
      <c r="N36" s="151" t="str">
        <f t="shared" ca="1" si="2"/>
        <v/>
      </c>
    </row>
    <row r="37" spans="1:14" x14ac:dyDescent="0.25">
      <c r="A37" s="134" t="str">
        <f t="shared" ref="A37:A64" ca="1" si="3">IF(D37="","",B37)</f>
        <v/>
      </c>
      <c r="B37" s="134">
        <v>33</v>
      </c>
      <c r="C37" s="135" t="str">
        <f ca="1">IF(AND(INDIRECT("Teilnehmer!"&amp;$G$1&amp;E37)="x",INDIRECT("Teilnehmer!"&amp;$G$2&amp;E37)="x",Teilnehmer!J38=TRUE),Teilnehmer!B38,"")</f>
        <v/>
      </c>
      <c r="D37" s="136" t="str">
        <f ca="1">IF(C37="","",Teilnehmer!C38)</f>
        <v/>
      </c>
      <c r="E37" s="136">
        <v>38</v>
      </c>
      <c r="F37" s="137">
        <f ca="1">IF(D37="",0,Teilnehmer!N38)</f>
        <v>0</v>
      </c>
      <c r="G37" s="136">
        <f ca="1">IF(D37="",9999,Teilnehmer!P38)</f>
        <v>9999</v>
      </c>
      <c r="H37" s="136">
        <f ca="1">IF(D37="",9999,Teilnehmer!Q38)</f>
        <v>9999</v>
      </c>
      <c r="I37" s="136">
        <f ca="1">IF(D37="",0,Teilnehmer!R38)</f>
        <v>0</v>
      </c>
      <c r="J37" s="136">
        <f ca="1">IF(D37="",9999,Teilnehmer!S38)</f>
        <v>9999</v>
      </c>
      <c r="K37" s="136">
        <f ca="1">IF(D37="",9999,Teilnehmer!T38)</f>
        <v>9999</v>
      </c>
      <c r="L37" s="136">
        <f ca="1">IF(D37="",9999,Teilnehmer!U38)</f>
        <v>9999</v>
      </c>
      <c r="M37" s="137" t="str">
        <f t="shared" ref="M37:M68" ca="1" si="4">IF(D37="","",F37)</f>
        <v/>
      </c>
      <c r="N37" s="151" t="str">
        <f t="shared" ref="N37:N68" ca="1" si="5">IF(D37="","",(IF(D36="Jugendfeuerwehr","",M36-M37)))</f>
        <v/>
      </c>
    </row>
    <row r="38" spans="1:14" x14ac:dyDescent="0.25">
      <c r="A38" s="134" t="str">
        <f t="shared" ca="1" si="3"/>
        <v/>
      </c>
      <c r="B38" s="134">
        <v>34</v>
      </c>
      <c r="C38" s="135" t="str">
        <f ca="1">IF(AND(INDIRECT("Teilnehmer!"&amp;$G$1&amp;E38)="x",INDIRECT("Teilnehmer!"&amp;$G$2&amp;E38)="x",Teilnehmer!J39=TRUE),Teilnehmer!B39,"")</f>
        <v/>
      </c>
      <c r="D38" s="136" t="str">
        <f ca="1">IF(C38="","",Teilnehmer!C39)</f>
        <v/>
      </c>
      <c r="E38" s="136">
        <v>39</v>
      </c>
      <c r="F38" s="137">
        <f ca="1">IF(D38="",0,Teilnehmer!N39)</f>
        <v>0</v>
      </c>
      <c r="G38" s="136">
        <f ca="1">IF(D38="",9999,Teilnehmer!P39)</f>
        <v>9999</v>
      </c>
      <c r="H38" s="136">
        <f ca="1">IF(D38="",9999,Teilnehmer!Q39)</f>
        <v>9999</v>
      </c>
      <c r="I38" s="136">
        <f ca="1">IF(D38="",0,Teilnehmer!R39)</f>
        <v>0</v>
      </c>
      <c r="J38" s="136">
        <f ca="1">IF(D38="",9999,Teilnehmer!S39)</f>
        <v>9999</v>
      </c>
      <c r="K38" s="136">
        <f ca="1">IF(D38="",9999,Teilnehmer!T39)</f>
        <v>9999</v>
      </c>
      <c r="L38" s="136">
        <f ca="1">IF(D38="",9999,Teilnehmer!U39)</f>
        <v>9999</v>
      </c>
      <c r="M38" s="137" t="str">
        <f t="shared" ca="1" si="4"/>
        <v/>
      </c>
      <c r="N38" s="151" t="str">
        <f t="shared" ca="1" si="5"/>
        <v/>
      </c>
    </row>
    <row r="39" spans="1:14" x14ac:dyDescent="0.25">
      <c r="A39" s="134" t="str">
        <f t="shared" ca="1" si="3"/>
        <v/>
      </c>
      <c r="B39" s="134">
        <v>35</v>
      </c>
      <c r="C39" s="135" t="str">
        <f ca="1">IF(AND(INDIRECT("Teilnehmer!"&amp;$G$1&amp;E39)="x",INDIRECT("Teilnehmer!"&amp;$G$2&amp;E39)="x",Teilnehmer!J40=TRUE),Teilnehmer!B40,"")</f>
        <v/>
      </c>
      <c r="D39" s="136" t="str">
        <f ca="1">IF(C39="","",Teilnehmer!C40)</f>
        <v/>
      </c>
      <c r="E39" s="136">
        <v>40</v>
      </c>
      <c r="F39" s="137">
        <f ca="1">IF(D39="",0,Teilnehmer!N40)</f>
        <v>0</v>
      </c>
      <c r="G39" s="136">
        <f ca="1">IF(D39="",9999,Teilnehmer!P40)</f>
        <v>9999</v>
      </c>
      <c r="H39" s="136">
        <f ca="1">IF(D39="",9999,Teilnehmer!Q40)</f>
        <v>9999</v>
      </c>
      <c r="I39" s="136">
        <f ca="1">IF(D39="",0,Teilnehmer!R40)</f>
        <v>0</v>
      </c>
      <c r="J39" s="136">
        <f ca="1">IF(D39="",9999,Teilnehmer!S40)</f>
        <v>9999</v>
      </c>
      <c r="K39" s="136">
        <f ca="1">IF(D39="",9999,Teilnehmer!T40)</f>
        <v>9999</v>
      </c>
      <c r="L39" s="136">
        <f ca="1">IF(D39="",9999,Teilnehmer!U40)</f>
        <v>9999</v>
      </c>
      <c r="M39" s="137" t="str">
        <f t="shared" ca="1" si="4"/>
        <v/>
      </c>
      <c r="N39" s="151" t="str">
        <f t="shared" ca="1" si="5"/>
        <v/>
      </c>
    </row>
    <row r="40" spans="1:14" x14ac:dyDescent="0.25">
      <c r="A40" s="134" t="str">
        <f t="shared" ca="1" si="3"/>
        <v/>
      </c>
      <c r="B40" s="134">
        <v>36</v>
      </c>
      <c r="C40" s="135" t="str">
        <f ca="1">IF(AND(INDIRECT("Teilnehmer!"&amp;$G$1&amp;E40)="x",INDIRECT("Teilnehmer!"&amp;$G$2&amp;E40)="x",Teilnehmer!J41=TRUE),Teilnehmer!B41,"")</f>
        <v/>
      </c>
      <c r="D40" s="136" t="str">
        <f ca="1">IF(C40="","",Teilnehmer!C41)</f>
        <v/>
      </c>
      <c r="E40" s="136">
        <v>41</v>
      </c>
      <c r="F40" s="137">
        <f ca="1">IF(D40="",0,Teilnehmer!N41)</f>
        <v>0</v>
      </c>
      <c r="G40" s="136">
        <f ca="1">IF(D40="",9999,Teilnehmer!P41)</f>
        <v>9999</v>
      </c>
      <c r="H40" s="136">
        <f ca="1">IF(D40="",9999,Teilnehmer!Q41)</f>
        <v>9999</v>
      </c>
      <c r="I40" s="136">
        <f ca="1">IF(D40="",0,Teilnehmer!R41)</f>
        <v>0</v>
      </c>
      <c r="J40" s="136">
        <f ca="1">IF(D40="",9999,Teilnehmer!S41)</f>
        <v>9999</v>
      </c>
      <c r="K40" s="136">
        <f ca="1">IF(D40="",9999,Teilnehmer!T41)</f>
        <v>9999</v>
      </c>
      <c r="L40" s="136">
        <f ca="1">IF(D40="",9999,Teilnehmer!U41)</f>
        <v>9999</v>
      </c>
      <c r="M40" s="137" t="str">
        <f t="shared" ca="1" si="4"/>
        <v/>
      </c>
      <c r="N40" s="151" t="str">
        <f t="shared" ca="1" si="5"/>
        <v/>
      </c>
    </row>
    <row r="41" spans="1:14" x14ac:dyDescent="0.25">
      <c r="A41" s="134" t="str">
        <f t="shared" ca="1" si="3"/>
        <v/>
      </c>
      <c r="B41" s="134">
        <v>37</v>
      </c>
      <c r="C41" s="135" t="str">
        <f ca="1">IF(AND(INDIRECT("Teilnehmer!"&amp;$G$1&amp;E41)="x",INDIRECT("Teilnehmer!"&amp;$G$2&amp;E41)="x",Teilnehmer!J42=TRUE),Teilnehmer!B42,"")</f>
        <v/>
      </c>
      <c r="D41" s="136" t="str">
        <f ca="1">IF(C41="","",Teilnehmer!C42)</f>
        <v/>
      </c>
      <c r="E41" s="136">
        <v>42</v>
      </c>
      <c r="F41" s="137">
        <f ca="1">IF(D41="",0,Teilnehmer!N42)</f>
        <v>0</v>
      </c>
      <c r="G41" s="136">
        <f ca="1">IF(D41="",9999,Teilnehmer!P42)</f>
        <v>9999</v>
      </c>
      <c r="H41" s="136">
        <f ca="1">IF(D41="",9999,Teilnehmer!Q42)</f>
        <v>9999</v>
      </c>
      <c r="I41" s="136">
        <f ca="1">IF(D41="",0,Teilnehmer!R42)</f>
        <v>0</v>
      </c>
      <c r="J41" s="136">
        <f ca="1">IF(D41="",9999,Teilnehmer!S42)</f>
        <v>9999</v>
      </c>
      <c r="K41" s="136">
        <f ca="1">IF(D41="",9999,Teilnehmer!T42)</f>
        <v>9999</v>
      </c>
      <c r="L41" s="136">
        <f ca="1">IF(D41="",9999,Teilnehmer!U42)</f>
        <v>9999</v>
      </c>
      <c r="M41" s="137" t="str">
        <f t="shared" ca="1" si="4"/>
        <v/>
      </c>
      <c r="N41" s="151" t="str">
        <f t="shared" ca="1" si="5"/>
        <v/>
      </c>
    </row>
    <row r="42" spans="1:14" x14ac:dyDescent="0.25">
      <c r="A42" s="134" t="str">
        <f t="shared" ca="1" si="3"/>
        <v/>
      </c>
      <c r="B42" s="134">
        <v>38</v>
      </c>
      <c r="C42" s="135" t="str">
        <f ca="1">IF(AND(INDIRECT("Teilnehmer!"&amp;$G$1&amp;E42)="x",INDIRECT("Teilnehmer!"&amp;$G$2&amp;E42)="x",Teilnehmer!J43=TRUE),Teilnehmer!B43,"")</f>
        <v/>
      </c>
      <c r="D42" s="136" t="str">
        <f ca="1">IF(C42="","",Teilnehmer!C43)</f>
        <v/>
      </c>
      <c r="E42" s="136">
        <v>43</v>
      </c>
      <c r="F42" s="137">
        <f ca="1">IF(D42="",0,Teilnehmer!N43)</f>
        <v>0</v>
      </c>
      <c r="G42" s="136">
        <f ca="1">IF(D42="",9999,Teilnehmer!P43)</f>
        <v>9999</v>
      </c>
      <c r="H42" s="136">
        <f ca="1">IF(D42="",9999,Teilnehmer!Q43)</f>
        <v>9999</v>
      </c>
      <c r="I42" s="136">
        <f ca="1">IF(D42="",0,Teilnehmer!R43)</f>
        <v>0</v>
      </c>
      <c r="J42" s="136">
        <f ca="1">IF(D42="",9999,Teilnehmer!S43)</f>
        <v>9999</v>
      </c>
      <c r="K42" s="136">
        <f ca="1">IF(D42="",9999,Teilnehmer!T43)</f>
        <v>9999</v>
      </c>
      <c r="L42" s="136">
        <f ca="1">IF(D42="",9999,Teilnehmer!U43)</f>
        <v>9999</v>
      </c>
      <c r="M42" s="137" t="str">
        <f t="shared" ca="1" si="4"/>
        <v/>
      </c>
      <c r="N42" s="151" t="str">
        <f t="shared" ca="1" si="5"/>
        <v/>
      </c>
    </row>
    <row r="43" spans="1:14" x14ac:dyDescent="0.25">
      <c r="A43" s="134" t="str">
        <f t="shared" ca="1" si="3"/>
        <v/>
      </c>
      <c r="B43" s="134">
        <v>39</v>
      </c>
      <c r="C43" s="135" t="str">
        <f ca="1">IF(AND(INDIRECT("Teilnehmer!"&amp;$G$1&amp;E43)="x",INDIRECT("Teilnehmer!"&amp;$G$2&amp;E43)="x",Teilnehmer!J44=TRUE),Teilnehmer!B44,"")</f>
        <v/>
      </c>
      <c r="D43" s="136" t="str">
        <f ca="1">IF(C43="","",Teilnehmer!C44)</f>
        <v/>
      </c>
      <c r="E43" s="136">
        <v>44</v>
      </c>
      <c r="F43" s="137">
        <f ca="1">IF(D43="",0,Teilnehmer!N44)</f>
        <v>0</v>
      </c>
      <c r="G43" s="136">
        <f ca="1">IF(D43="",9999,Teilnehmer!P44)</f>
        <v>9999</v>
      </c>
      <c r="H43" s="136">
        <f ca="1">IF(D43="",9999,Teilnehmer!Q44)</f>
        <v>9999</v>
      </c>
      <c r="I43" s="136">
        <f ca="1">IF(D43="",0,Teilnehmer!R44)</f>
        <v>0</v>
      </c>
      <c r="J43" s="136">
        <f ca="1">IF(D43="",9999,Teilnehmer!S44)</f>
        <v>9999</v>
      </c>
      <c r="K43" s="136">
        <f ca="1">IF(D43="",9999,Teilnehmer!T44)</f>
        <v>9999</v>
      </c>
      <c r="L43" s="136">
        <f ca="1">IF(D43="",9999,Teilnehmer!U44)</f>
        <v>9999</v>
      </c>
      <c r="M43" s="137" t="str">
        <f t="shared" ca="1" si="4"/>
        <v/>
      </c>
      <c r="N43" s="151" t="str">
        <f t="shared" ca="1" si="5"/>
        <v/>
      </c>
    </row>
    <row r="44" spans="1:14" x14ac:dyDescent="0.25">
      <c r="A44" s="134" t="str">
        <f t="shared" ca="1" si="3"/>
        <v/>
      </c>
      <c r="B44" s="134">
        <v>40</v>
      </c>
      <c r="C44" s="135" t="str">
        <f ca="1">IF(AND(INDIRECT("Teilnehmer!"&amp;$G$1&amp;E44)="x",INDIRECT("Teilnehmer!"&amp;$G$2&amp;E44)="x",Teilnehmer!J45=TRUE),Teilnehmer!B45,"")</f>
        <v/>
      </c>
      <c r="D44" s="136" t="str">
        <f ca="1">IF(C44="","",Teilnehmer!C45)</f>
        <v/>
      </c>
      <c r="E44" s="136">
        <v>45</v>
      </c>
      <c r="F44" s="137">
        <f ca="1">IF(D44="",0,Teilnehmer!N45)</f>
        <v>0</v>
      </c>
      <c r="G44" s="136">
        <f ca="1">IF(D44="",9999,Teilnehmer!P45)</f>
        <v>9999</v>
      </c>
      <c r="H44" s="136">
        <f ca="1">IF(D44="",9999,Teilnehmer!Q45)</f>
        <v>9999</v>
      </c>
      <c r="I44" s="136">
        <f ca="1">IF(D44="",0,Teilnehmer!R45)</f>
        <v>0</v>
      </c>
      <c r="J44" s="136">
        <f ca="1">IF(D44="",9999,Teilnehmer!S45)</f>
        <v>9999</v>
      </c>
      <c r="K44" s="136">
        <f ca="1">IF(D44="",9999,Teilnehmer!T45)</f>
        <v>9999</v>
      </c>
      <c r="L44" s="136">
        <f ca="1">IF(D44="",9999,Teilnehmer!U45)</f>
        <v>9999</v>
      </c>
      <c r="M44" s="137" t="str">
        <f t="shared" ca="1" si="4"/>
        <v/>
      </c>
      <c r="N44" s="151" t="str">
        <f t="shared" ca="1" si="5"/>
        <v/>
      </c>
    </row>
    <row r="45" spans="1:14" x14ac:dyDescent="0.25">
      <c r="A45" s="134" t="str">
        <f t="shared" ca="1" si="3"/>
        <v/>
      </c>
      <c r="B45" s="134">
        <v>41</v>
      </c>
      <c r="C45" s="135" t="str">
        <f ca="1">IF(AND(INDIRECT("Teilnehmer!"&amp;$G$1&amp;E45)="x",INDIRECT("Teilnehmer!"&amp;$G$2&amp;E45)="x",Teilnehmer!J46=TRUE),Teilnehmer!B46,"")</f>
        <v/>
      </c>
      <c r="D45" s="136" t="str">
        <f ca="1">IF(C45="","",Teilnehmer!C46)</f>
        <v/>
      </c>
      <c r="E45" s="136">
        <v>46</v>
      </c>
      <c r="F45" s="137">
        <f ca="1">IF(D45="",0,Teilnehmer!N46)</f>
        <v>0</v>
      </c>
      <c r="G45" s="136">
        <f ca="1">IF(D45="",9999,Teilnehmer!P46)</f>
        <v>9999</v>
      </c>
      <c r="H45" s="136">
        <f ca="1">IF(D45="",9999,Teilnehmer!Q46)</f>
        <v>9999</v>
      </c>
      <c r="I45" s="136">
        <f ca="1">IF(D45="",0,Teilnehmer!R46)</f>
        <v>0</v>
      </c>
      <c r="J45" s="136">
        <f ca="1">IF(D45="",9999,Teilnehmer!S46)</f>
        <v>9999</v>
      </c>
      <c r="K45" s="136">
        <f ca="1">IF(D45="",9999,Teilnehmer!T46)</f>
        <v>9999</v>
      </c>
      <c r="L45" s="136">
        <f ca="1">IF(D45="",9999,Teilnehmer!U46)</f>
        <v>9999</v>
      </c>
      <c r="M45" s="137" t="str">
        <f t="shared" ca="1" si="4"/>
        <v/>
      </c>
      <c r="N45" s="151" t="str">
        <f t="shared" ca="1" si="5"/>
        <v/>
      </c>
    </row>
    <row r="46" spans="1:14" x14ac:dyDescent="0.25">
      <c r="A46" s="134" t="str">
        <f t="shared" ca="1" si="3"/>
        <v/>
      </c>
      <c r="B46" s="134">
        <v>42</v>
      </c>
      <c r="C46" s="135" t="str">
        <f ca="1">IF(AND(INDIRECT("Teilnehmer!"&amp;$G$1&amp;E46)="x",INDIRECT("Teilnehmer!"&amp;$G$2&amp;E46)="x",Teilnehmer!J47=TRUE),Teilnehmer!B47,"")</f>
        <v/>
      </c>
      <c r="D46" s="136" t="str">
        <f ca="1">IF(C46="","",Teilnehmer!C47)</f>
        <v/>
      </c>
      <c r="E46" s="136">
        <v>47</v>
      </c>
      <c r="F46" s="137">
        <f ca="1">IF(D46="",0,Teilnehmer!N47)</f>
        <v>0</v>
      </c>
      <c r="G46" s="136">
        <f ca="1">IF(D46="",9999,Teilnehmer!P47)</f>
        <v>9999</v>
      </c>
      <c r="H46" s="136">
        <f ca="1">IF(D46="",9999,Teilnehmer!Q47)</f>
        <v>9999</v>
      </c>
      <c r="I46" s="136">
        <f ca="1">IF(D46="",0,Teilnehmer!R47)</f>
        <v>0</v>
      </c>
      <c r="J46" s="136">
        <f ca="1">IF(D46="",9999,Teilnehmer!S47)</f>
        <v>9999</v>
      </c>
      <c r="K46" s="136">
        <f ca="1">IF(D46="",9999,Teilnehmer!T47)</f>
        <v>9999</v>
      </c>
      <c r="L46" s="136">
        <f ca="1">IF(D46="",9999,Teilnehmer!U47)</f>
        <v>9999</v>
      </c>
      <c r="M46" s="137" t="str">
        <f t="shared" ca="1" si="4"/>
        <v/>
      </c>
      <c r="N46" s="151" t="str">
        <f t="shared" ca="1" si="5"/>
        <v/>
      </c>
    </row>
    <row r="47" spans="1:14" x14ac:dyDescent="0.25">
      <c r="A47" s="134" t="str">
        <f t="shared" ca="1" si="3"/>
        <v/>
      </c>
      <c r="B47" s="134">
        <v>43</v>
      </c>
      <c r="C47" s="135" t="str">
        <f ca="1">IF(AND(INDIRECT("Teilnehmer!"&amp;$G$1&amp;E47)="x",INDIRECT("Teilnehmer!"&amp;$G$2&amp;E47)="x",Teilnehmer!J48=TRUE),Teilnehmer!B48,"")</f>
        <v/>
      </c>
      <c r="D47" s="136" t="str">
        <f ca="1">IF(C47="","",Teilnehmer!C48)</f>
        <v/>
      </c>
      <c r="E47" s="136">
        <v>48</v>
      </c>
      <c r="F47" s="137">
        <f ca="1">IF(D47="",0,Teilnehmer!N48)</f>
        <v>0</v>
      </c>
      <c r="G47" s="136">
        <f ca="1">IF(D47="",9999,Teilnehmer!P48)</f>
        <v>9999</v>
      </c>
      <c r="H47" s="136">
        <f ca="1">IF(D47="",9999,Teilnehmer!Q48)</f>
        <v>9999</v>
      </c>
      <c r="I47" s="136">
        <f ca="1">IF(D47="",0,Teilnehmer!R48)</f>
        <v>0</v>
      </c>
      <c r="J47" s="136">
        <f ca="1">IF(D47="",9999,Teilnehmer!S48)</f>
        <v>9999</v>
      </c>
      <c r="K47" s="136">
        <f ca="1">IF(D47="",9999,Teilnehmer!T48)</f>
        <v>9999</v>
      </c>
      <c r="L47" s="136">
        <f ca="1">IF(D47="",9999,Teilnehmer!U48)</f>
        <v>9999</v>
      </c>
      <c r="M47" s="137" t="str">
        <f t="shared" ca="1" si="4"/>
        <v/>
      </c>
      <c r="N47" s="151" t="str">
        <f t="shared" ca="1" si="5"/>
        <v/>
      </c>
    </row>
    <row r="48" spans="1:14" x14ac:dyDescent="0.25">
      <c r="A48" s="134" t="str">
        <f t="shared" ca="1" si="3"/>
        <v/>
      </c>
      <c r="B48" s="134">
        <v>44</v>
      </c>
      <c r="C48" s="135" t="str">
        <f ca="1">IF(AND(INDIRECT("Teilnehmer!"&amp;$G$1&amp;E48)="x",INDIRECT("Teilnehmer!"&amp;$G$2&amp;E48)="x",Teilnehmer!J49=TRUE),Teilnehmer!B49,"")</f>
        <v/>
      </c>
      <c r="D48" s="136" t="str">
        <f ca="1">IF(C48="","",Teilnehmer!C49)</f>
        <v/>
      </c>
      <c r="E48" s="136">
        <v>49</v>
      </c>
      <c r="F48" s="137">
        <f ca="1">IF(D48="",0,Teilnehmer!N49)</f>
        <v>0</v>
      </c>
      <c r="G48" s="136">
        <f ca="1">IF(D48="",9999,Teilnehmer!P49)</f>
        <v>9999</v>
      </c>
      <c r="H48" s="136">
        <f ca="1">IF(D48="",9999,Teilnehmer!Q49)</f>
        <v>9999</v>
      </c>
      <c r="I48" s="136">
        <f ca="1">IF(D48="",0,Teilnehmer!R49)</f>
        <v>0</v>
      </c>
      <c r="J48" s="136">
        <f ca="1">IF(D48="",9999,Teilnehmer!S49)</f>
        <v>9999</v>
      </c>
      <c r="K48" s="136">
        <f ca="1">IF(D48="",9999,Teilnehmer!T49)</f>
        <v>9999</v>
      </c>
      <c r="L48" s="136">
        <f ca="1">IF(D48="",9999,Teilnehmer!U49)</f>
        <v>9999</v>
      </c>
      <c r="M48" s="137" t="str">
        <f t="shared" ca="1" si="4"/>
        <v/>
      </c>
      <c r="N48" s="151" t="str">
        <f t="shared" ca="1" si="5"/>
        <v/>
      </c>
    </row>
    <row r="49" spans="1:14" x14ac:dyDescent="0.25">
      <c r="A49" s="134" t="str">
        <f t="shared" ca="1" si="3"/>
        <v/>
      </c>
      <c r="B49" s="134">
        <v>45</v>
      </c>
      <c r="C49" s="135" t="str">
        <f ca="1">IF(AND(INDIRECT("Teilnehmer!"&amp;$G$1&amp;E49)="x",INDIRECT("Teilnehmer!"&amp;$G$2&amp;E49)="x",Teilnehmer!J50=TRUE),Teilnehmer!B50,"")</f>
        <v/>
      </c>
      <c r="D49" s="136" t="str">
        <f ca="1">IF(C49="","",Teilnehmer!C50)</f>
        <v/>
      </c>
      <c r="E49" s="136">
        <v>50</v>
      </c>
      <c r="F49" s="137">
        <f ca="1">IF(D49="",0,Teilnehmer!N50)</f>
        <v>0</v>
      </c>
      <c r="G49" s="136">
        <f ca="1">IF(D49="",9999,Teilnehmer!P50)</f>
        <v>9999</v>
      </c>
      <c r="H49" s="136">
        <f ca="1">IF(D49="",9999,Teilnehmer!Q50)</f>
        <v>9999</v>
      </c>
      <c r="I49" s="136">
        <f ca="1">IF(D49="",0,Teilnehmer!R50)</f>
        <v>0</v>
      </c>
      <c r="J49" s="136">
        <f ca="1">IF(D49="",9999,Teilnehmer!S50)</f>
        <v>9999</v>
      </c>
      <c r="K49" s="136">
        <f ca="1">IF(D49="",9999,Teilnehmer!T50)</f>
        <v>9999</v>
      </c>
      <c r="L49" s="136">
        <f ca="1">IF(D49="",9999,Teilnehmer!U50)</f>
        <v>9999</v>
      </c>
      <c r="M49" s="137" t="str">
        <f t="shared" ca="1" si="4"/>
        <v/>
      </c>
      <c r="N49" s="151" t="str">
        <f t="shared" ca="1" si="5"/>
        <v/>
      </c>
    </row>
    <row r="50" spans="1:14" x14ac:dyDescent="0.25">
      <c r="A50" s="134" t="str">
        <f t="shared" ca="1" si="3"/>
        <v/>
      </c>
      <c r="B50" s="134">
        <v>46</v>
      </c>
      <c r="C50" s="135" t="str">
        <f ca="1">IF(AND(INDIRECT("Teilnehmer!"&amp;$G$1&amp;E50)="x",INDIRECT("Teilnehmer!"&amp;$G$2&amp;E50)="x",Teilnehmer!J51=TRUE),Teilnehmer!B51,"")</f>
        <v/>
      </c>
      <c r="D50" s="136" t="str">
        <f ca="1">IF(C50="","",Teilnehmer!C51)</f>
        <v/>
      </c>
      <c r="E50" s="136">
        <v>51</v>
      </c>
      <c r="F50" s="137">
        <f ca="1">IF(D50="",0,Teilnehmer!N51)</f>
        <v>0</v>
      </c>
      <c r="G50" s="136">
        <f ca="1">IF(D50="",9999,Teilnehmer!P51)</f>
        <v>9999</v>
      </c>
      <c r="H50" s="136">
        <f ca="1">IF(D50="",9999,Teilnehmer!Q51)</f>
        <v>9999</v>
      </c>
      <c r="I50" s="136">
        <f ca="1">IF(D50="",0,Teilnehmer!R51)</f>
        <v>0</v>
      </c>
      <c r="J50" s="136">
        <f ca="1">IF(D50="",9999,Teilnehmer!S51)</f>
        <v>9999</v>
      </c>
      <c r="K50" s="136">
        <f ca="1">IF(D50="",9999,Teilnehmer!T51)</f>
        <v>9999</v>
      </c>
      <c r="L50" s="136">
        <f ca="1">IF(D50="",9999,Teilnehmer!U51)</f>
        <v>9999</v>
      </c>
      <c r="M50" s="137" t="str">
        <f t="shared" ca="1" si="4"/>
        <v/>
      </c>
      <c r="N50" s="151" t="str">
        <f t="shared" ca="1" si="5"/>
        <v/>
      </c>
    </row>
    <row r="51" spans="1:14" x14ac:dyDescent="0.25">
      <c r="A51" s="134" t="str">
        <f t="shared" ca="1" si="3"/>
        <v/>
      </c>
      <c r="B51" s="134">
        <v>47</v>
      </c>
      <c r="C51" s="135" t="str">
        <f ca="1">IF(AND(INDIRECT("Teilnehmer!"&amp;$G$1&amp;E51)="x",INDIRECT("Teilnehmer!"&amp;$G$2&amp;E51)="x",Teilnehmer!J52=TRUE),Teilnehmer!B52,"")</f>
        <v/>
      </c>
      <c r="D51" s="136" t="str">
        <f ca="1">IF(C51="","",Teilnehmer!C52)</f>
        <v/>
      </c>
      <c r="E51" s="136">
        <v>52</v>
      </c>
      <c r="F51" s="137">
        <f ca="1">IF(D51="",0,Teilnehmer!N52)</f>
        <v>0</v>
      </c>
      <c r="G51" s="136">
        <f ca="1">IF(D51="",9999,Teilnehmer!P52)</f>
        <v>9999</v>
      </c>
      <c r="H51" s="136">
        <f ca="1">IF(D51="",9999,Teilnehmer!Q52)</f>
        <v>9999</v>
      </c>
      <c r="I51" s="136">
        <f ca="1">IF(D51="",0,Teilnehmer!R52)</f>
        <v>0</v>
      </c>
      <c r="J51" s="136">
        <f ca="1">IF(D51="",9999,Teilnehmer!S52)</f>
        <v>9999</v>
      </c>
      <c r="K51" s="136">
        <f ca="1">IF(D51="",9999,Teilnehmer!T52)</f>
        <v>9999</v>
      </c>
      <c r="L51" s="136">
        <f ca="1">IF(D51="",9999,Teilnehmer!U52)</f>
        <v>9999</v>
      </c>
      <c r="M51" s="137" t="str">
        <f t="shared" ca="1" si="4"/>
        <v/>
      </c>
      <c r="N51" s="151" t="str">
        <f t="shared" ca="1" si="5"/>
        <v/>
      </c>
    </row>
    <row r="52" spans="1:14" x14ac:dyDescent="0.25">
      <c r="A52" s="134" t="str">
        <f t="shared" ca="1" si="3"/>
        <v/>
      </c>
      <c r="B52" s="134">
        <v>48</v>
      </c>
      <c r="C52" s="135" t="str">
        <f ca="1">IF(AND(INDIRECT("Teilnehmer!"&amp;$G$1&amp;E52)="x",INDIRECT("Teilnehmer!"&amp;$G$2&amp;E52)="x",Teilnehmer!J53=TRUE),Teilnehmer!B53,"")</f>
        <v/>
      </c>
      <c r="D52" s="136" t="str">
        <f ca="1">IF(C52="","",Teilnehmer!C53)</f>
        <v/>
      </c>
      <c r="E52" s="136">
        <v>53</v>
      </c>
      <c r="F52" s="137">
        <f ca="1">IF(D52="",0,Teilnehmer!N53)</f>
        <v>0</v>
      </c>
      <c r="G52" s="136">
        <f ca="1">IF(D52="",9999,Teilnehmer!P53)</f>
        <v>9999</v>
      </c>
      <c r="H52" s="136">
        <f ca="1">IF(D52="",9999,Teilnehmer!Q53)</f>
        <v>9999</v>
      </c>
      <c r="I52" s="136">
        <f ca="1">IF(D52="",0,Teilnehmer!R53)</f>
        <v>0</v>
      </c>
      <c r="J52" s="136">
        <f ca="1">IF(D52="",9999,Teilnehmer!S53)</f>
        <v>9999</v>
      </c>
      <c r="K52" s="136">
        <f ca="1">IF(D52="",9999,Teilnehmer!T53)</f>
        <v>9999</v>
      </c>
      <c r="L52" s="136">
        <f ca="1">IF(D52="",9999,Teilnehmer!U53)</f>
        <v>9999</v>
      </c>
      <c r="M52" s="137" t="str">
        <f t="shared" ca="1" si="4"/>
        <v/>
      </c>
      <c r="N52" s="151" t="str">
        <f t="shared" ca="1" si="5"/>
        <v/>
      </c>
    </row>
    <row r="53" spans="1:14" x14ac:dyDescent="0.25">
      <c r="A53" s="134" t="str">
        <f t="shared" ca="1" si="3"/>
        <v/>
      </c>
      <c r="B53" s="134">
        <v>49</v>
      </c>
      <c r="C53" s="135" t="str">
        <f ca="1">IF(AND(INDIRECT("Teilnehmer!"&amp;$G$1&amp;E53)="x",INDIRECT("Teilnehmer!"&amp;$G$2&amp;E53)="x",Teilnehmer!J54=TRUE),Teilnehmer!B54,"")</f>
        <v/>
      </c>
      <c r="D53" s="136" t="str">
        <f ca="1">IF(C53="","",Teilnehmer!C54)</f>
        <v/>
      </c>
      <c r="E53" s="136">
        <v>54</v>
      </c>
      <c r="F53" s="137">
        <f ca="1">IF(D53="",0,Teilnehmer!N54)</f>
        <v>0</v>
      </c>
      <c r="G53" s="136">
        <f ca="1">IF(D53="",9999,Teilnehmer!P54)</f>
        <v>9999</v>
      </c>
      <c r="H53" s="136">
        <f ca="1">IF(D53="",9999,Teilnehmer!Q54)</f>
        <v>9999</v>
      </c>
      <c r="I53" s="136">
        <f ca="1">IF(D53="",0,Teilnehmer!R54)</f>
        <v>0</v>
      </c>
      <c r="J53" s="136">
        <f ca="1">IF(D53="",9999,Teilnehmer!S54)</f>
        <v>9999</v>
      </c>
      <c r="K53" s="136">
        <f ca="1">IF(D53="",9999,Teilnehmer!T54)</f>
        <v>9999</v>
      </c>
      <c r="L53" s="136">
        <f ca="1">IF(D53="",9999,Teilnehmer!U54)</f>
        <v>9999</v>
      </c>
      <c r="M53" s="137" t="str">
        <f t="shared" ca="1" si="4"/>
        <v/>
      </c>
      <c r="N53" s="151" t="str">
        <f t="shared" ca="1" si="5"/>
        <v/>
      </c>
    </row>
    <row r="54" spans="1:14" x14ac:dyDescent="0.25">
      <c r="A54" s="134" t="str">
        <f t="shared" ca="1" si="3"/>
        <v/>
      </c>
      <c r="B54" s="134">
        <v>50</v>
      </c>
      <c r="C54" s="135" t="str">
        <f ca="1">IF(AND(INDIRECT("Teilnehmer!"&amp;$G$1&amp;E54)="x",INDIRECT("Teilnehmer!"&amp;$G$2&amp;E54)="x",Teilnehmer!J55=TRUE),Teilnehmer!B55,"")</f>
        <v/>
      </c>
      <c r="D54" s="136" t="str">
        <f ca="1">IF(C54="","",Teilnehmer!C55)</f>
        <v/>
      </c>
      <c r="E54" s="136">
        <v>55</v>
      </c>
      <c r="F54" s="137">
        <f ca="1">IF(D54="",0,Teilnehmer!N55)</f>
        <v>0</v>
      </c>
      <c r="G54" s="136">
        <f ca="1">IF(D54="",9999,Teilnehmer!P55)</f>
        <v>9999</v>
      </c>
      <c r="H54" s="136">
        <f ca="1">IF(D54="",9999,Teilnehmer!Q55)</f>
        <v>9999</v>
      </c>
      <c r="I54" s="136">
        <f ca="1">IF(D54="",0,Teilnehmer!R55)</f>
        <v>0</v>
      </c>
      <c r="J54" s="136">
        <f ca="1">IF(D54="",9999,Teilnehmer!S55)</f>
        <v>9999</v>
      </c>
      <c r="K54" s="136">
        <f ca="1">IF(D54="",9999,Teilnehmer!T55)</f>
        <v>9999</v>
      </c>
      <c r="L54" s="136">
        <f ca="1">IF(D54="",9999,Teilnehmer!U55)</f>
        <v>9999</v>
      </c>
      <c r="M54" s="137" t="str">
        <f t="shared" ca="1" si="4"/>
        <v/>
      </c>
      <c r="N54" s="151" t="str">
        <f t="shared" ca="1" si="5"/>
        <v/>
      </c>
    </row>
    <row r="55" spans="1:14" x14ac:dyDescent="0.25">
      <c r="A55" s="134" t="str">
        <f t="shared" ca="1" si="3"/>
        <v/>
      </c>
      <c r="B55" s="134">
        <v>51</v>
      </c>
      <c r="C55" s="135" t="str">
        <f ca="1">IF(AND(INDIRECT("Teilnehmer!"&amp;$G$1&amp;E55)="x",INDIRECT("Teilnehmer!"&amp;$G$2&amp;E55)="x",Teilnehmer!J56=TRUE),Teilnehmer!B56,"")</f>
        <v/>
      </c>
      <c r="D55" s="136" t="str">
        <f ca="1">IF(C55="","",Teilnehmer!C56)</f>
        <v/>
      </c>
      <c r="E55" s="136">
        <v>56</v>
      </c>
      <c r="F55" s="137">
        <f ca="1">IF(D55="",0,Teilnehmer!N56)</f>
        <v>0</v>
      </c>
      <c r="G55" s="136">
        <f ca="1">IF(D55="",9999,Teilnehmer!P56)</f>
        <v>9999</v>
      </c>
      <c r="H55" s="136">
        <f ca="1">IF(D55="",9999,Teilnehmer!Q56)</f>
        <v>9999</v>
      </c>
      <c r="I55" s="136">
        <f ca="1">IF(D55="",0,Teilnehmer!R56)</f>
        <v>0</v>
      </c>
      <c r="J55" s="136">
        <f ca="1">IF(D55="",9999,Teilnehmer!S56)</f>
        <v>9999</v>
      </c>
      <c r="K55" s="136">
        <f ca="1">IF(D55="",9999,Teilnehmer!T56)</f>
        <v>9999</v>
      </c>
      <c r="L55" s="136">
        <f ca="1">IF(D55="",9999,Teilnehmer!U56)</f>
        <v>9999</v>
      </c>
      <c r="M55" s="137" t="str">
        <f t="shared" ca="1" si="4"/>
        <v/>
      </c>
      <c r="N55" s="151" t="str">
        <f t="shared" ca="1" si="5"/>
        <v/>
      </c>
    </row>
    <row r="56" spans="1:14" x14ac:dyDescent="0.25">
      <c r="A56" s="134" t="str">
        <f t="shared" ca="1" si="3"/>
        <v/>
      </c>
      <c r="B56" s="134">
        <v>52</v>
      </c>
      <c r="C56" s="135" t="str">
        <f ca="1">IF(AND(INDIRECT("Teilnehmer!"&amp;$G$1&amp;E56)="x",INDIRECT("Teilnehmer!"&amp;$G$2&amp;E56)="x",Teilnehmer!J57=TRUE),Teilnehmer!B57,"")</f>
        <v/>
      </c>
      <c r="D56" s="136" t="str">
        <f ca="1">IF(C56="","",Teilnehmer!C57)</f>
        <v/>
      </c>
      <c r="E56" s="136">
        <v>57</v>
      </c>
      <c r="F56" s="137">
        <f ca="1">IF(D56="",0,Teilnehmer!N57)</f>
        <v>0</v>
      </c>
      <c r="G56" s="136">
        <f ca="1">IF(D56="",9999,Teilnehmer!P57)</f>
        <v>9999</v>
      </c>
      <c r="H56" s="136">
        <f ca="1">IF(D56="",9999,Teilnehmer!Q57)</f>
        <v>9999</v>
      </c>
      <c r="I56" s="136">
        <f ca="1">IF(D56="",0,Teilnehmer!R57)</f>
        <v>0</v>
      </c>
      <c r="J56" s="136">
        <f ca="1">IF(D56="",9999,Teilnehmer!S57)</f>
        <v>9999</v>
      </c>
      <c r="K56" s="136">
        <f ca="1">IF(D56="",9999,Teilnehmer!T57)</f>
        <v>9999</v>
      </c>
      <c r="L56" s="136">
        <f ca="1">IF(D56="",9999,Teilnehmer!U57)</f>
        <v>9999</v>
      </c>
      <c r="M56" s="137" t="str">
        <f t="shared" ca="1" si="4"/>
        <v/>
      </c>
      <c r="N56" s="151" t="str">
        <f t="shared" ca="1" si="5"/>
        <v/>
      </c>
    </row>
    <row r="57" spans="1:14" x14ac:dyDescent="0.25">
      <c r="A57" s="134" t="str">
        <f t="shared" ca="1" si="3"/>
        <v/>
      </c>
      <c r="B57" s="134">
        <v>53</v>
      </c>
      <c r="C57" s="135" t="str">
        <f ca="1">IF(AND(INDIRECT("Teilnehmer!"&amp;$G$1&amp;E57)="x",INDIRECT("Teilnehmer!"&amp;$G$2&amp;E57)="x",Teilnehmer!J58=TRUE),Teilnehmer!B58,"")</f>
        <v/>
      </c>
      <c r="D57" s="136" t="str">
        <f ca="1">IF(C57="","",Teilnehmer!C58)</f>
        <v/>
      </c>
      <c r="E57" s="136">
        <v>58</v>
      </c>
      <c r="F57" s="137">
        <f ca="1">IF(D57="",0,Teilnehmer!N58)</f>
        <v>0</v>
      </c>
      <c r="G57" s="136">
        <f ca="1">IF(D57="",9999,Teilnehmer!P58)</f>
        <v>9999</v>
      </c>
      <c r="H57" s="136">
        <f ca="1">IF(D57="",9999,Teilnehmer!Q58)</f>
        <v>9999</v>
      </c>
      <c r="I57" s="136">
        <f ca="1">IF(D57="",0,Teilnehmer!R58)</f>
        <v>0</v>
      </c>
      <c r="J57" s="136">
        <f ca="1">IF(D57="",9999,Teilnehmer!S58)</f>
        <v>9999</v>
      </c>
      <c r="K57" s="136">
        <f ca="1">IF(D57="",9999,Teilnehmer!T58)</f>
        <v>9999</v>
      </c>
      <c r="L57" s="136">
        <f ca="1">IF(D57="",9999,Teilnehmer!U58)</f>
        <v>9999</v>
      </c>
      <c r="M57" s="137" t="str">
        <f t="shared" ca="1" si="4"/>
        <v/>
      </c>
      <c r="N57" s="151" t="str">
        <f t="shared" ca="1" si="5"/>
        <v/>
      </c>
    </row>
    <row r="58" spans="1:14" x14ac:dyDescent="0.25">
      <c r="A58" s="134" t="str">
        <f t="shared" ca="1" si="3"/>
        <v/>
      </c>
      <c r="B58" s="134">
        <v>54</v>
      </c>
      <c r="C58" s="135" t="str">
        <f ca="1">IF(AND(INDIRECT("Teilnehmer!"&amp;$G$1&amp;E58)="x",INDIRECT("Teilnehmer!"&amp;$G$2&amp;E58)="x",Teilnehmer!J59=TRUE),Teilnehmer!B59,"")</f>
        <v/>
      </c>
      <c r="D58" s="136" t="str">
        <f ca="1">IF(C58="","",Teilnehmer!C59)</f>
        <v/>
      </c>
      <c r="E58" s="136">
        <v>59</v>
      </c>
      <c r="F58" s="137">
        <f ca="1">IF(D58="",0,Teilnehmer!N59)</f>
        <v>0</v>
      </c>
      <c r="G58" s="136">
        <f ca="1">IF(D58="",9999,Teilnehmer!P59)</f>
        <v>9999</v>
      </c>
      <c r="H58" s="136">
        <f ca="1">IF(D58="",9999,Teilnehmer!Q59)</f>
        <v>9999</v>
      </c>
      <c r="I58" s="136">
        <f ca="1">IF(D58="",0,Teilnehmer!R59)</f>
        <v>0</v>
      </c>
      <c r="J58" s="136">
        <f ca="1">IF(D58="",9999,Teilnehmer!S59)</f>
        <v>9999</v>
      </c>
      <c r="K58" s="136">
        <f ca="1">IF(D58="",9999,Teilnehmer!T59)</f>
        <v>9999</v>
      </c>
      <c r="L58" s="136">
        <f ca="1">IF(D58="",9999,Teilnehmer!U59)</f>
        <v>9999</v>
      </c>
      <c r="M58" s="137" t="str">
        <f t="shared" ca="1" si="4"/>
        <v/>
      </c>
      <c r="N58" s="151" t="str">
        <f t="shared" ca="1" si="5"/>
        <v/>
      </c>
    </row>
    <row r="59" spans="1:14" x14ac:dyDescent="0.25">
      <c r="A59" s="134" t="str">
        <f t="shared" ca="1" si="3"/>
        <v/>
      </c>
      <c r="B59" s="134">
        <v>55</v>
      </c>
      <c r="C59" s="135" t="str">
        <f ca="1">IF(AND(INDIRECT("Teilnehmer!"&amp;$G$1&amp;E59)="x",INDIRECT("Teilnehmer!"&amp;$G$2&amp;E59)="x",Teilnehmer!J60=TRUE),Teilnehmer!B60,"")</f>
        <v/>
      </c>
      <c r="D59" s="136" t="str">
        <f ca="1">IF(C59="","",Teilnehmer!C60)</f>
        <v/>
      </c>
      <c r="E59" s="136">
        <v>60</v>
      </c>
      <c r="F59" s="137">
        <f ca="1">IF(D59="",0,Teilnehmer!N60)</f>
        <v>0</v>
      </c>
      <c r="G59" s="136">
        <f ca="1">IF(D59="",9999,Teilnehmer!P60)</f>
        <v>9999</v>
      </c>
      <c r="H59" s="136">
        <f ca="1">IF(D59="",9999,Teilnehmer!Q60)</f>
        <v>9999</v>
      </c>
      <c r="I59" s="136">
        <f ca="1">IF(D59="",0,Teilnehmer!R60)</f>
        <v>0</v>
      </c>
      <c r="J59" s="136">
        <f ca="1">IF(D59="",9999,Teilnehmer!S60)</f>
        <v>9999</v>
      </c>
      <c r="K59" s="136">
        <f ca="1">IF(D59="",9999,Teilnehmer!T60)</f>
        <v>9999</v>
      </c>
      <c r="L59" s="136">
        <f ca="1">IF(D59="",9999,Teilnehmer!U60)</f>
        <v>9999</v>
      </c>
      <c r="M59" s="137" t="str">
        <f t="shared" ca="1" si="4"/>
        <v/>
      </c>
      <c r="N59" s="151" t="str">
        <f t="shared" ca="1" si="5"/>
        <v/>
      </c>
    </row>
    <row r="60" spans="1:14" x14ac:dyDescent="0.25">
      <c r="A60" s="134" t="str">
        <f t="shared" ca="1" si="3"/>
        <v/>
      </c>
      <c r="B60" s="134">
        <v>56</v>
      </c>
      <c r="C60" s="135" t="str">
        <f ca="1">IF(AND(INDIRECT("Teilnehmer!"&amp;$G$1&amp;E60)="x",INDIRECT("Teilnehmer!"&amp;$G$2&amp;E60)="x",Teilnehmer!J61=TRUE),Teilnehmer!B61,"")</f>
        <v/>
      </c>
      <c r="D60" s="136" t="str">
        <f ca="1">IF(C60="","",Teilnehmer!C61)</f>
        <v/>
      </c>
      <c r="E60" s="136">
        <v>61</v>
      </c>
      <c r="F60" s="137">
        <f ca="1">IF(D60="",0,Teilnehmer!N61)</f>
        <v>0</v>
      </c>
      <c r="G60" s="136">
        <f ca="1">IF(D60="",9999,Teilnehmer!P61)</f>
        <v>9999</v>
      </c>
      <c r="H60" s="136">
        <f ca="1">IF(D60="",9999,Teilnehmer!Q61)</f>
        <v>9999</v>
      </c>
      <c r="I60" s="136">
        <f ca="1">IF(D60="",0,Teilnehmer!R61)</f>
        <v>0</v>
      </c>
      <c r="J60" s="136">
        <f ca="1">IF(D60="",9999,Teilnehmer!S61)</f>
        <v>9999</v>
      </c>
      <c r="K60" s="136">
        <f ca="1">IF(D60="",9999,Teilnehmer!T61)</f>
        <v>9999</v>
      </c>
      <c r="L60" s="136">
        <f ca="1">IF(D60="",9999,Teilnehmer!U61)</f>
        <v>9999</v>
      </c>
      <c r="M60" s="137" t="str">
        <f t="shared" ca="1" si="4"/>
        <v/>
      </c>
      <c r="N60" s="151" t="str">
        <f t="shared" ca="1" si="5"/>
        <v/>
      </c>
    </row>
    <row r="61" spans="1:14" x14ac:dyDescent="0.25">
      <c r="A61" s="134" t="str">
        <f t="shared" ca="1" si="3"/>
        <v/>
      </c>
      <c r="B61" s="134">
        <v>57</v>
      </c>
      <c r="C61" s="135" t="str">
        <f ca="1">IF(AND(INDIRECT("Teilnehmer!"&amp;$G$1&amp;E61)="x",INDIRECT("Teilnehmer!"&amp;$G$2&amp;E61)="x",Teilnehmer!J62=TRUE),Teilnehmer!B62,"")</f>
        <v/>
      </c>
      <c r="D61" s="136" t="str">
        <f ca="1">IF(C61="","",Teilnehmer!C62)</f>
        <v/>
      </c>
      <c r="E61" s="136">
        <v>62</v>
      </c>
      <c r="F61" s="137">
        <f ca="1">IF(D61="",0,Teilnehmer!N62)</f>
        <v>0</v>
      </c>
      <c r="G61" s="136">
        <f ca="1">IF(D61="",9999,Teilnehmer!P62)</f>
        <v>9999</v>
      </c>
      <c r="H61" s="136">
        <f ca="1">IF(D61="",9999,Teilnehmer!Q62)</f>
        <v>9999</v>
      </c>
      <c r="I61" s="136">
        <f ca="1">IF(D61="",0,Teilnehmer!R62)</f>
        <v>0</v>
      </c>
      <c r="J61" s="136">
        <f ca="1">IF(D61="",9999,Teilnehmer!S62)</f>
        <v>9999</v>
      </c>
      <c r="K61" s="136">
        <f ca="1">IF(D61="",9999,Teilnehmer!T62)</f>
        <v>9999</v>
      </c>
      <c r="L61" s="136">
        <f ca="1">IF(D61="",9999,Teilnehmer!U62)</f>
        <v>9999</v>
      </c>
      <c r="M61" s="137" t="str">
        <f t="shared" ca="1" si="4"/>
        <v/>
      </c>
      <c r="N61" s="151" t="str">
        <f t="shared" ca="1" si="5"/>
        <v/>
      </c>
    </row>
    <row r="62" spans="1:14" x14ac:dyDescent="0.25">
      <c r="A62" s="134" t="str">
        <f t="shared" ca="1" si="3"/>
        <v/>
      </c>
      <c r="B62" s="134">
        <v>58</v>
      </c>
      <c r="C62" s="135" t="str">
        <f ca="1">IF(AND(INDIRECT("Teilnehmer!"&amp;$G$1&amp;E62)="x",INDIRECT("Teilnehmer!"&amp;$G$2&amp;E62)="x",Teilnehmer!J63=TRUE),Teilnehmer!B63,"")</f>
        <v/>
      </c>
      <c r="D62" s="136" t="str">
        <f ca="1">IF(C62="","",Teilnehmer!C63)</f>
        <v/>
      </c>
      <c r="E62" s="136">
        <v>63</v>
      </c>
      <c r="F62" s="137">
        <f ca="1">IF(D62="",0,Teilnehmer!N63)</f>
        <v>0</v>
      </c>
      <c r="G62" s="136">
        <f ca="1">IF(D62="",9999,Teilnehmer!P63)</f>
        <v>9999</v>
      </c>
      <c r="H62" s="136">
        <f ca="1">IF(D62="",9999,Teilnehmer!Q63)</f>
        <v>9999</v>
      </c>
      <c r="I62" s="136">
        <f ca="1">IF(D62="",0,Teilnehmer!R63)</f>
        <v>0</v>
      </c>
      <c r="J62" s="136">
        <f ca="1">IF(D62="",9999,Teilnehmer!S63)</f>
        <v>9999</v>
      </c>
      <c r="K62" s="136">
        <f ca="1">IF(D62="",9999,Teilnehmer!T63)</f>
        <v>9999</v>
      </c>
      <c r="L62" s="136">
        <f ca="1">IF(D62="",9999,Teilnehmer!U63)</f>
        <v>9999</v>
      </c>
      <c r="M62" s="137" t="str">
        <f t="shared" ca="1" si="4"/>
        <v/>
      </c>
      <c r="N62" s="151" t="str">
        <f t="shared" ca="1" si="5"/>
        <v/>
      </c>
    </row>
    <row r="63" spans="1:14" x14ac:dyDescent="0.25">
      <c r="A63" s="134" t="str">
        <f t="shared" ca="1" si="3"/>
        <v/>
      </c>
      <c r="B63" s="134">
        <v>59</v>
      </c>
      <c r="C63" s="135" t="str">
        <f ca="1">IF(AND(INDIRECT("Teilnehmer!"&amp;$G$1&amp;E63)="x",INDIRECT("Teilnehmer!"&amp;$G$2&amp;E63)="x",Teilnehmer!J64=TRUE),Teilnehmer!B64,"")</f>
        <v/>
      </c>
      <c r="D63" s="136" t="str">
        <f ca="1">IF(C63="","",Teilnehmer!C64)</f>
        <v/>
      </c>
      <c r="E63" s="136">
        <v>64</v>
      </c>
      <c r="F63" s="137">
        <f ca="1">IF(D63="",0,Teilnehmer!N64)</f>
        <v>0</v>
      </c>
      <c r="G63" s="136">
        <f ca="1">IF(D63="",9999,Teilnehmer!P64)</f>
        <v>9999</v>
      </c>
      <c r="H63" s="136">
        <f ca="1">IF(D63="",9999,Teilnehmer!Q64)</f>
        <v>9999</v>
      </c>
      <c r="I63" s="136">
        <f ca="1">IF(D63="",0,Teilnehmer!R64)</f>
        <v>0</v>
      </c>
      <c r="J63" s="136">
        <f ca="1">IF(D63="",9999,Teilnehmer!S64)</f>
        <v>9999</v>
      </c>
      <c r="K63" s="136">
        <f ca="1">IF(D63="",9999,Teilnehmer!T64)</f>
        <v>9999</v>
      </c>
      <c r="L63" s="136">
        <f ca="1">IF(D63="",9999,Teilnehmer!U64)</f>
        <v>9999</v>
      </c>
      <c r="M63" s="137" t="str">
        <f t="shared" ca="1" si="4"/>
        <v/>
      </c>
      <c r="N63" s="151" t="str">
        <f t="shared" ca="1" si="5"/>
        <v/>
      </c>
    </row>
    <row r="64" spans="1:14" x14ac:dyDescent="0.25">
      <c r="A64" s="134" t="str">
        <f t="shared" ca="1" si="3"/>
        <v/>
      </c>
      <c r="B64" s="134">
        <v>60</v>
      </c>
      <c r="C64" s="135" t="str">
        <f ca="1">IF(AND(INDIRECT("Teilnehmer!"&amp;$G$1&amp;E64)="x",INDIRECT("Teilnehmer!"&amp;$G$2&amp;E64)="x",Teilnehmer!J65=TRUE),Teilnehmer!B65,"")</f>
        <v/>
      </c>
      <c r="D64" s="136" t="str">
        <f ca="1">IF(C64="","",Teilnehmer!C65)</f>
        <v/>
      </c>
      <c r="E64" s="136">
        <v>65</v>
      </c>
      <c r="F64" s="137">
        <f ca="1">IF(D64="",0,Teilnehmer!N65)</f>
        <v>0</v>
      </c>
      <c r="G64" s="136">
        <f ca="1">IF(D64="",9999,Teilnehmer!P65)</f>
        <v>9999</v>
      </c>
      <c r="H64" s="136">
        <f ca="1">IF(D64="",9999,Teilnehmer!Q65)</f>
        <v>9999</v>
      </c>
      <c r="I64" s="136">
        <f ca="1">IF(D64="",0,Teilnehmer!R65)</f>
        <v>0</v>
      </c>
      <c r="J64" s="136">
        <f ca="1">IF(D64="",9999,Teilnehmer!S65)</f>
        <v>9999</v>
      </c>
      <c r="K64" s="136">
        <f ca="1">IF(D64="",9999,Teilnehmer!T65)</f>
        <v>9999</v>
      </c>
      <c r="L64" s="136">
        <f ca="1">IF(D64="",9999,Teilnehmer!U65)</f>
        <v>9999</v>
      </c>
      <c r="M64" s="137" t="str">
        <f t="shared" ca="1" si="4"/>
        <v/>
      </c>
      <c r="N64" s="151" t="str">
        <f t="shared" ca="1" si="5"/>
        <v/>
      </c>
    </row>
    <row r="65" spans="1:14" x14ac:dyDescent="0.25">
      <c r="A65" s="134" t="str">
        <f t="shared" ref="A65:A124" ca="1" si="6">IF(D65="","",B65)</f>
        <v/>
      </c>
      <c r="B65" s="134">
        <v>61</v>
      </c>
      <c r="C65" s="135" t="str">
        <f ca="1">IF(AND(INDIRECT("Teilnehmer!"&amp;$G$1&amp;E65)="x",INDIRECT("Teilnehmer!"&amp;$G$2&amp;E65)="x",Teilnehmer!J66=TRUE),Teilnehmer!B66,"")</f>
        <v/>
      </c>
      <c r="D65" s="136" t="str">
        <f ca="1">IF(C65="","",Teilnehmer!C66)</f>
        <v/>
      </c>
      <c r="E65" s="136">
        <v>66</v>
      </c>
      <c r="F65" s="137">
        <f ca="1">IF(D65="",0,Teilnehmer!N66)</f>
        <v>0</v>
      </c>
      <c r="G65" s="136">
        <f ca="1">IF(D65="",9999,Teilnehmer!P66)</f>
        <v>9999</v>
      </c>
      <c r="H65" s="136">
        <f ca="1">IF(D65="",9999,Teilnehmer!Q66)</f>
        <v>9999</v>
      </c>
      <c r="I65" s="136">
        <f ca="1">IF(D65="",0,Teilnehmer!R66)</f>
        <v>0</v>
      </c>
      <c r="J65" s="136">
        <f ca="1">IF(D65="",9999,Teilnehmer!S66)</f>
        <v>9999</v>
      </c>
      <c r="K65" s="136">
        <f ca="1">IF(D65="",9999,Teilnehmer!T66)</f>
        <v>9999</v>
      </c>
      <c r="L65" s="136">
        <f ca="1">IF(D65="",9999,Teilnehmer!U66)</f>
        <v>9999</v>
      </c>
      <c r="M65" s="137" t="str">
        <f t="shared" ca="1" si="4"/>
        <v/>
      </c>
      <c r="N65" s="151" t="str">
        <f t="shared" ca="1" si="5"/>
        <v/>
      </c>
    </row>
    <row r="66" spans="1:14" x14ac:dyDescent="0.25">
      <c r="A66" s="134" t="str">
        <f t="shared" ca="1" si="6"/>
        <v/>
      </c>
      <c r="B66" s="134">
        <v>62</v>
      </c>
      <c r="C66" s="135" t="str">
        <f ca="1">IF(AND(INDIRECT("Teilnehmer!"&amp;$G$1&amp;E66)="x",INDIRECT("Teilnehmer!"&amp;$G$2&amp;E66)="x",Teilnehmer!J67=TRUE),Teilnehmer!B67,"")</f>
        <v/>
      </c>
      <c r="D66" s="136" t="str">
        <f ca="1">IF(C66="","",Teilnehmer!C67)</f>
        <v/>
      </c>
      <c r="E66" s="136">
        <v>67</v>
      </c>
      <c r="F66" s="137">
        <f ca="1">IF(D66="",0,Teilnehmer!N67)</f>
        <v>0</v>
      </c>
      <c r="G66" s="136">
        <f ca="1">IF(D66="",9999,Teilnehmer!P67)</f>
        <v>9999</v>
      </c>
      <c r="H66" s="136">
        <f ca="1">IF(D66="",9999,Teilnehmer!Q67)</f>
        <v>9999</v>
      </c>
      <c r="I66" s="136">
        <f ca="1">IF(D66="",0,Teilnehmer!R67)</f>
        <v>0</v>
      </c>
      <c r="J66" s="136">
        <f ca="1">IF(D66="",9999,Teilnehmer!S67)</f>
        <v>9999</v>
      </c>
      <c r="K66" s="136">
        <f ca="1">IF(D66="",9999,Teilnehmer!T67)</f>
        <v>9999</v>
      </c>
      <c r="L66" s="136">
        <f ca="1">IF(D66="",9999,Teilnehmer!U67)</f>
        <v>9999</v>
      </c>
      <c r="M66" s="137" t="str">
        <f t="shared" ca="1" si="4"/>
        <v/>
      </c>
      <c r="N66" s="151" t="str">
        <f t="shared" ca="1" si="5"/>
        <v/>
      </c>
    </row>
    <row r="67" spans="1:14" x14ac:dyDescent="0.25">
      <c r="A67" s="134" t="str">
        <f t="shared" ca="1" si="6"/>
        <v/>
      </c>
      <c r="B67" s="134">
        <v>63</v>
      </c>
      <c r="C67" s="135" t="str">
        <f ca="1">IF(AND(INDIRECT("Teilnehmer!"&amp;$G$1&amp;E67)="x",INDIRECT("Teilnehmer!"&amp;$G$2&amp;E67)="x",Teilnehmer!J68=TRUE),Teilnehmer!B68,"")</f>
        <v/>
      </c>
      <c r="D67" s="136" t="str">
        <f ca="1">IF(C67="","",Teilnehmer!C68)</f>
        <v/>
      </c>
      <c r="E67" s="136">
        <v>68</v>
      </c>
      <c r="F67" s="137">
        <f ca="1">IF(D67="",0,Teilnehmer!N68)</f>
        <v>0</v>
      </c>
      <c r="G67" s="136">
        <f ca="1">IF(D67="",9999,Teilnehmer!P68)</f>
        <v>9999</v>
      </c>
      <c r="H67" s="136">
        <f ca="1">IF(D67="",9999,Teilnehmer!Q68)</f>
        <v>9999</v>
      </c>
      <c r="I67" s="136">
        <f ca="1">IF(D67="",0,Teilnehmer!R68)</f>
        <v>0</v>
      </c>
      <c r="J67" s="136">
        <f ca="1">IF(D67="",9999,Teilnehmer!S68)</f>
        <v>9999</v>
      </c>
      <c r="K67" s="136">
        <f ca="1">IF(D67="",9999,Teilnehmer!T68)</f>
        <v>9999</v>
      </c>
      <c r="L67" s="136">
        <f ca="1">IF(D67="",9999,Teilnehmer!U68)</f>
        <v>9999</v>
      </c>
      <c r="M67" s="137" t="str">
        <f t="shared" ca="1" si="4"/>
        <v/>
      </c>
      <c r="N67" s="151" t="str">
        <f t="shared" ca="1" si="5"/>
        <v/>
      </c>
    </row>
    <row r="68" spans="1:14" x14ac:dyDescent="0.25">
      <c r="A68" s="134" t="str">
        <f t="shared" ca="1" si="6"/>
        <v/>
      </c>
      <c r="B68" s="134">
        <v>64</v>
      </c>
      <c r="C68" s="135" t="str">
        <f ca="1">IF(AND(INDIRECT("Teilnehmer!"&amp;$G$1&amp;E68)="x",INDIRECT("Teilnehmer!"&amp;$G$2&amp;E68)="x",Teilnehmer!J69=TRUE),Teilnehmer!B69,"")</f>
        <v/>
      </c>
      <c r="D68" s="136" t="str">
        <f ca="1">IF(C68="","",Teilnehmer!C69)</f>
        <v/>
      </c>
      <c r="E68" s="136">
        <v>69</v>
      </c>
      <c r="F68" s="137">
        <f ca="1">IF(D68="",0,Teilnehmer!N69)</f>
        <v>0</v>
      </c>
      <c r="G68" s="136">
        <f ca="1">IF(D68="",9999,Teilnehmer!P69)</f>
        <v>9999</v>
      </c>
      <c r="H68" s="136">
        <f ca="1">IF(D68="",9999,Teilnehmer!Q69)</f>
        <v>9999</v>
      </c>
      <c r="I68" s="136">
        <f ca="1">IF(D68="",0,Teilnehmer!R69)</f>
        <v>0</v>
      </c>
      <c r="J68" s="136">
        <f ca="1">IF(D68="",9999,Teilnehmer!S69)</f>
        <v>9999</v>
      </c>
      <c r="K68" s="136">
        <f ca="1">IF(D68="",9999,Teilnehmer!T69)</f>
        <v>9999</v>
      </c>
      <c r="L68" s="136">
        <f ca="1">IF(D68="",9999,Teilnehmer!U69)</f>
        <v>9999</v>
      </c>
      <c r="M68" s="137" t="str">
        <f t="shared" ca="1" si="4"/>
        <v/>
      </c>
      <c r="N68" s="151" t="str">
        <f t="shared" ca="1" si="5"/>
        <v/>
      </c>
    </row>
    <row r="69" spans="1:14" x14ac:dyDescent="0.25">
      <c r="A69" s="134" t="str">
        <f t="shared" ca="1" si="6"/>
        <v/>
      </c>
      <c r="B69" s="134">
        <v>65</v>
      </c>
      <c r="C69" s="135" t="str">
        <f ca="1">IF(AND(INDIRECT("Teilnehmer!"&amp;$G$1&amp;E69)="x",INDIRECT("Teilnehmer!"&amp;$G$2&amp;E69)="x",Teilnehmer!J70=TRUE),Teilnehmer!B70,"")</f>
        <v/>
      </c>
      <c r="D69" s="136" t="str">
        <f ca="1">IF(C69="","",Teilnehmer!C70)</f>
        <v/>
      </c>
      <c r="E69" s="136">
        <v>70</v>
      </c>
      <c r="F69" s="137">
        <f ca="1">IF(D69="",0,Teilnehmer!N70)</f>
        <v>0</v>
      </c>
      <c r="G69" s="136">
        <f ca="1">IF(D69="",9999,Teilnehmer!P70)</f>
        <v>9999</v>
      </c>
      <c r="H69" s="136">
        <f ca="1">IF(D69="",9999,Teilnehmer!Q70)</f>
        <v>9999</v>
      </c>
      <c r="I69" s="136">
        <f ca="1">IF(D69="",0,Teilnehmer!R70)</f>
        <v>0</v>
      </c>
      <c r="J69" s="136">
        <f ca="1">IF(D69="",9999,Teilnehmer!S70)</f>
        <v>9999</v>
      </c>
      <c r="K69" s="136">
        <f ca="1">IF(D69="",9999,Teilnehmer!T70)</f>
        <v>9999</v>
      </c>
      <c r="L69" s="136">
        <f ca="1">IF(D69="",9999,Teilnehmer!U70)</f>
        <v>9999</v>
      </c>
      <c r="M69" s="137" t="str">
        <f t="shared" ref="M69:M100" ca="1" si="7">IF(D69="","",F69)</f>
        <v/>
      </c>
      <c r="N69" s="151" t="str">
        <f t="shared" ref="N69:N100" ca="1" si="8">IF(D69="","",(IF(D68="Jugendfeuerwehr","",M68-M69)))</f>
        <v/>
      </c>
    </row>
    <row r="70" spans="1:14" x14ac:dyDescent="0.25">
      <c r="A70" s="134" t="str">
        <f t="shared" ca="1" si="6"/>
        <v/>
      </c>
      <c r="B70" s="134">
        <v>66</v>
      </c>
      <c r="C70" s="135" t="str">
        <f ca="1">IF(AND(INDIRECT("Teilnehmer!"&amp;$G$1&amp;E70)="x",INDIRECT("Teilnehmer!"&amp;$G$2&amp;E70)="x",Teilnehmer!J71=TRUE),Teilnehmer!B71,"")</f>
        <v/>
      </c>
      <c r="D70" s="136" t="str">
        <f ca="1">IF(C70="","",Teilnehmer!C71)</f>
        <v/>
      </c>
      <c r="E70" s="136">
        <v>71</v>
      </c>
      <c r="F70" s="137">
        <f ca="1">IF(D70="",0,Teilnehmer!N71)</f>
        <v>0</v>
      </c>
      <c r="G70" s="136">
        <f ca="1">IF(D70="",9999,Teilnehmer!P71)</f>
        <v>9999</v>
      </c>
      <c r="H70" s="136">
        <f ca="1">IF(D70="",9999,Teilnehmer!Q71)</f>
        <v>9999</v>
      </c>
      <c r="I70" s="136">
        <f ca="1">IF(D70="",0,Teilnehmer!R71)</f>
        <v>0</v>
      </c>
      <c r="J70" s="136">
        <f ca="1">IF(D70="",9999,Teilnehmer!S71)</f>
        <v>9999</v>
      </c>
      <c r="K70" s="136">
        <f ca="1">IF(D70="",9999,Teilnehmer!T71)</f>
        <v>9999</v>
      </c>
      <c r="L70" s="136">
        <f ca="1">IF(D70="",9999,Teilnehmer!U71)</f>
        <v>9999</v>
      </c>
      <c r="M70" s="137" t="str">
        <f t="shared" ca="1" si="7"/>
        <v/>
      </c>
      <c r="N70" s="151" t="str">
        <f t="shared" ca="1" si="8"/>
        <v/>
      </c>
    </row>
    <row r="71" spans="1:14" x14ac:dyDescent="0.25">
      <c r="A71" s="134" t="str">
        <f t="shared" ca="1" si="6"/>
        <v/>
      </c>
      <c r="B71" s="134">
        <v>67</v>
      </c>
      <c r="C71" s="135" t="str">
        <f ca="1">IF(AND(INDIRECT("Teilnehmer!"&amp;$G$1&amp;E71)="x",INDIRECT("Teilnehmer!"&amp;$G$2&amp;E71)="x",Teilnehmer!J72=TRUE),Teilnehmer!B72,"")</f>
        <v/>
      </c>
      <c r="D71" s="136" t="str">
        <f ca="1">IF(C71="","",Teilnehmer!C72)</f>
        <v/>
      </c>
      <c r="E71" s="136">
        <v>72</v>
      </c>
      <c r="F71" s="137">
        <f ca="1">IF(D71="",0,Teilnehmer!N72)</f>
        <v>0</v>
      </c>
      <c r="G71" s="136">
        <f ca="1">IF(D71="",9999,Teilnehmer!P72)</f>
        <v>9999</v>
      </c>
      <c r="H71" s="136">
        <f ca="1">IF(D71="",9999,Teilnehmer!Q72)</f>
        <v>9999</v>
      </c>
      <c r="I71" s="136">
        <f ca="1">IF(D71="",0,Teilnehmer!R72)</f>
        <v>0</v>
      </c>
      <c r="J71" s="136">
        <f ca="1">IF(D71="",9999,Teilnehmer!S72)</f>
        <v>9999</v>
      </c>
      <c r="K71" s="136">
        <f ca="1">IF(D71="",9999,Teilnehmer!T72)</f>
        <v>9999</v>
      </c>
      <c r="L71" s="136">
        <f ca="1">IF(D71="",9999,Teilnehmer!U72)</f>
        <v>9999</v>
      </c>
      <c r="M71" s="137" t="str">
        <f t="shared" ca="1" si="7"/>
        <v/>
      </c>
      <c r="N71" s="151" t="str">
        <f t="shared" ca="1" si="8"/>
        <v/>
      </c>
    </row>
    <row r="72" spans="1:14" x14ac:dyDescent="0.25">
      <c r="A72" s="134" t="str">
        <f t="shared" ca="1" si="6"/>
        <v/>
      </c>
      <c r="B72" s="134">
        <v>68</v>
      </c>
      <c r="C72" s="135" t="str">
        <f ca="1">IF(AND(INDIRECT("Teilnehmer!"&amp;$G$1&amp;E72)="x",INDIRECT("Teilnehmer!"&amp;$G$2&amp;E72)="x",Teilnehmer!J73=TRUE),Teilnehmer!B73,"")</f>
        <v/>
      </c>
      <c r="D72" s="136" t="str">
        <f ca="1">IF(C72="","",Teilnehmer!C73)</f>
        <v/>
      </c>
      <c r="E72" s="136">
        <v>73</v>
      </c>
      <c r="F72" s="137">
        <f ca="1">IF(D72="",0,Teilnehmer!N73)</f>
        <v>0</v>
      </c>
      <c r="G72" s="136">
        <f ca="1">IF(D72="",9999,Teilnehmer!P73)</f>
        <v>9999</v>
      </c>
      <c r="H72" s="136">
        <f ca="1">IF(D72="",9999,Teilnehmer!Q73)</f>
        <v>9999</v>
      </c>
      <c r="I72" s="136">
        <f ca="1">IF(D72="",0,Teilnehmer!R73)</f>
        <v>0</v>
      </c>
      <c r="J72" s="136">
        <f ca="1">IF(D72="",9999,Teilnehmer!S73)</f>
        <v>9999</v>
      </c>
      <c r="K72" s="136">
        <f ca="1">IF(D72="",9999,Teilnehmer!T73)</f>
        <v>9999</v>
      </c>
      <c r="L72" s="136">
        <f ca="1">IF(D72="",9999,Teilnehmer!U73)</f>
        <v>9999</v>
      </c>
      <c r="M72" s="137" t="str">
        <f t="shared" ca="1" si="7"/>
        <v/>
      </c>
      <c r="N72" s="151" t="str">
        <f t="shared" ca="1" si="8"/>
        <v/>
      </c>
    </row>
    <row r="73" spans="1:14" x14ac:dyDescent="0.25">
      <c r="A73" s="134" t="str">
        <f t="shared" ca="1" si="6"/>
        <v/>
      </c>
      <c r="B73" s="134">
        <v>69</v>
      </c>
      <c r="C73" s="135" t="str">
        <f ca="1">IF(AND(INDIRECT("Teilnehmer!"&amp;$G$1&amp;E73)="x",INDIRECT("Teilnehmer!"&amp;$G$2&amp;E73)="x",Teilnehmer!J74=TRUE),Teilnehmer!B74,"")</f>
        <v/>
      </c>
      <c r="D73" s="136" t="str">
        <f ca="1">IF(C73="","",Teilnehmer!C74)</f>
        <v/>
      </c>
      <c r="E73" s="136">
        <v>74</v>
      </c>
      <c r="F73" s="137">
        <f ca="1">IF(D73="",0,Teilnehmer!N74)</f>
        <v>0</v>
      </c>
      <c r="G73" s="136">
        <f ca="1">IF(D73="",9999,Teilnehmer!P74)</f>
        <v>9999</v>
      </c>
      <c r="H73" s="136">
        <f ca="1">IF(D73="",9999,Teilnehmer!Q74)</f>
        <v>9999</v>
      </c>
      <c r="I73" s="136">
        <f ca="1">IF(D73="",0,Teilnehmer!R74)</f>
        <v>0</v>
      </c>
      <c r="J73" s="136">
        <f ca="1">IF(D73="",9999,Teilnehmer!S74)</f>
        <v>9999</v>
      </c>
      <c r="K73" s="136">
        <f ca="1">IF(D73="",9999,Teilnehmer!T74)</f>
        <v>9999</v>
      </c>
      <c r="L73" s="136">
        <f ca="1">IF(D73="",9999,Teilnehmer!U74)</f>
        <v>9999</v>
      </c>
      <c r="M73" s="137" t="str">
        <f t="shared" ca="1" si="7"/>
        <v/>
      </c>
      <c r="N73" s="151" t="str">
        <f t="shared" ca="1" si="8"/>
        <v/>
      </c>
    </row>
    <row r="74" spans="1:14" x14ac:dyDescent="0.25">
      <c r="A74" s="134" t="str">
        <f t="shared" ca="1" si="6"/>
        <v/>
      </c>
      <c r="B74" s="134">
        <v>70</v>
      </c>
      <c r="C74" s="135" t="str">
        <f ca="1">IF(AND(INDIRECT("Teilnehmer!"&amp;$G$1&amp;E74)="x",INDIRECT("Teilnehmer!"&amp;$G$2&amp;E74)="x",Teilnehmer!J75=TRUE),Teilnehmer!B75,"")</f>
        <v/>
      </c>
      <c r="D74" s="136" t="str">
        <f ca="1">IF(C74="","",Teilnehmer!C75)</f>
        <v/>
      </c>
      <c r="E74" s="136">
        <v>75</v>
      </c>
      <c r="F74" s="137">
        <f ca="1">IF(D74="",0,Teilnehmer!N75)</f>
        <v>0</v>
      </c>
      <c r="G74" s="136">
        <f ca="1">IF(D74="",9999,Teilnehmer!P75)</f>
        <v>9999</v>
      </c>
      <c r="H74" s="136">
        <f ca="1">IF(D74="",9999,Teilnehmer!Q75)</f>
        <v>9999</v>
      </c>
      <c r="I74" s="136">
        <f ca="1">IF(D74="",0,Teilnehmer!R75)</f>
        <v>0</v>
      </c>
      <c r="J74" s="136">
        <f ca="1">IF(D74="",9999,Teilnehmer!S75)</f>
        <v>9999</v>
      </c>
      <c r="K74" s="136">
        <f ca="1">IF(D74="",9999,Teilnehmer!T75)</f>
        <v>9999</v>
      </c>
      <c r="L74" s="136">
        <f ca="1">IF(D74="",9999,Teilnehmer!U75)</f>
        <v>9999</v>
      </c>
      <c r="M74" s="137" t="str">
        <f t="shared" ca="1" si="7"/>
        <v/>
      </c>
      <c r="N74" s="151" t="str">
        <f t="shared" ca="1" si="8"/>
        <v/>
      </c>
    </row>
    <row r="75" spans="1:14" x14ac:dyDescent="0.25">
      <c r="A75" s="134" t="str">
        <f t="shared" ca="1" si="6"/>
        <v/>
      </c>
      <c r="B75" s="134">
        <v>71</v>
      </c>
      <c r="C75" s="135" t="str">
        <f ca="1">IF(AND(INDIRECT("Teilnehmer!"&amp;$G$1&amp;E75)="x",INDIRECT("Teilnehmer!"&amp;$G$2&amp;E75)="x",Teilnehmer!J76=TRUE),Teilnehmer!B76,"")</f>
        <v/>
      </c>
      <c r="D75" s="136" t="str">
        <f ca="1">IF(C75="","",Teilnehmer!C76)</f>
        <v/>
      </c>
      <c r="E75" s="136">
        <v>76</v>
      </c>
      <c r="F75" s="137">
        <f ca="1">IF(D75="",0,Teilnehmer!N76)</f>
        <v>0</v>
      </c>
      <c r="G75" s="136">
        <f ca="1">IF(D75="",9999,Teilnehmer!P76)</f>
        <v>9999</v>
      </c>
      <c r="H75" s="136">
        <f ca="1">IF(D75="",9999,Teilnehmer!Q76)</f>
        <v>9999</v>
      </c>
      <c r="I75" s="136">
        <f ca="1">IF(D75="",0,Teilnehmer!R76)</f>
        <v>0</v>
      </c>
      <c r="J75" s="136">
        <f ca="1">IF(D75="",9999,Teilnehmer!S76)</f>
        <v>9999</v>
      </c>
      <c r="K75" s="136">
        <f ca="1">IF(D75="",9999,Teilnehmer!T76)</f>
        <v>9999</v>
      </c>
      <c r="L75" s="136">
        <f ca="1">IF(D75="",9999,Teilnehmer!U76)</f>
        <v>9999</v>
      </c>
      <c r="M75" s="137" t="str">
        <f t="shared" ca="1" si="7"/>
        <v/>
      </c>
      <c r="N75" s="151" t="str">
        <f t="shared" ca="1" si="8"/>
        <v/>
      </c>
    </row>
    <row r="76" spans="1:14" x14ac:dyDescent="0.25">
      <c r="A76" s="134" t="str">
        <f t="shared" ca="1" si="6"/>
        <v/>
      </c>
      <c r="B76" s="134">
        <v>72</v>
      </c>
      <c r="C76" s="135" t="str">
        <f ca="1">IF(AND(INDIRECT("Teilnehmer!"&amp;$G$1&amp;E76)="x",INDIRECT("Teilnehmer!"&amp;$G$2&amp;E76)="x",Teilnehmer!J77=TRUE),Teilnehmer!B77,"")</f>
        <v/>
      </c>
      <c r="D76" s="136" t="str">
        <f ca="1">IF(C76="","",Teilnehmer!C77)</f>
        <v/>
      </c>
      <c r="E76" s="136">
        <v>77</v>
      </c>
      <c r="F76" s="137">
        <f ca="1">IF(D76="",0,Teilnehmer!N77)</f>
        <v>0</v>
      </c>
      <c r="G76" s="136">
        <f ca="1">IF(D76="",9999,Teilnehmer!P77)</f>
        <v>9999</v>
      </c>
      <c r="H76" s="136">
        <f ca="1">IF(D76="",9999,Teilnehmer!Q77)</f>
        <v>9999</v>
      </c>
      <c r="I76" s="136">
        <f ca="1">IF(D76="",0,Teilnehmer!R77)</f>
        <v>0</v>
      </c>
      <c r="J76" s="136">
        <f ca="1">IF(D76="",9999,Teilnehmer!S77)</f>
        <v>9999</v>
      </c>
      <c r="K76" s="136">
        <f ca="1">IF(D76="",9999,Teilnehmer!T77)</f>
        <v>9999</v>
      </c>
      <c r="L76" s="136">
        <f ca="1">IF(D76="",9999,Teilnehmer!U77)</f>
        <v>9999</v>
      </c>
      <c r="M76" s="137" t="str">
        <f t="shared" ca="1" si="7"/>
        <v/>
      </c>
      <c r="N76" s="151" t="str">
        <f t="shared" ca="1" si="8"/>
        <v/>
      </c>
    </row>
    <row r="77" spans="1:14" x14ac:dyDescent="0.25">
      <c r="A77" s="134" t="str">
        <f t="shared" ca="1" si="6"/>
        <v/>
      </c>
      <c r="B77" s="134">
        <v>73</v>
      </c>
      <c r="C77" s="135" t="str">
        <f ca="1">IF(AND(INDIRECT("Teilnehmer!"&amp;$G$1&amp;E77)="x",INDIRECT("Teilnehmer!"&amp;$G$2&amp;E77)="x",Teilnehmer!J78=TRUE),Teilnehmer!B78,"")</f>
        <v/>
      </c>
      <c r="D77" s="136" t="str">
        <f ca="1">IF(C77="","",Teilnehmer!C78)</f>
        <v/>
      </c>
      <c r="E77" s="136">
        <v>78</v>
      </c>
      <c r="F77" s="137">
        <f ca="1">IF(D77="",0,Teilnehmer!N78)</f>
        <v>0</v>
      </c>
      <c r="G77" s="136">
        <f ca="1">IF(D77="",9999,Teilnehmer!P78)</f>
        <v>9999</v>
      </c>
      <c r="H77" s="136">
        <f ca="1">IF(D77="",9999,Teilnehmer!Q78)</f>
        <v>9999</v>
      </c>
      <c r="I77" s="136">
        <f ca="1">IF(D77="",0,Teilnehmer!R78)</f>
        <v>0</v>
      </c>
      <c r="J77" s="136">
        <f ca="1">IF(D77="",9999,Teilnehmer!S78)</f>
        <v>9999</v>
      </c>
      <c r="K77" s="136">
        <f ca="1">IF(D77="",9999,Teilnehmer!T78)</f>
        <v>9999</v>
      </c>
      <c r="L77" s="136">
        <f ca="1">IF(D77="",9999,Teilnehmer!U78)</f>
        <v>9999</v>
      </c>
      <c r="M77" s="137" t="str">
        <f t="shared" ca="1" si="7"/>
        <v/>
      </c>
      <c r="N77" s="151" t="str">
        <f t="shared" ca="1" si="8"/>
        <v/>
      </c>
    </row>
    <row r="78" spans="1:14" x14ac:dyDescent="0.25">
      <c r="A78" s="134" t="str">
        <f t="shared" ca="1" si="6"/>
        <v/>
      </c>
      <c r="B78" s="134">
        <v>74</v>
      </c>
      <c r="C78" s="135" t="str">
        <f ca="1">IF(AND(INDIRECT("Teilnehmer!"&amp;$G$1&amp;E78)="x",INDIRECT("Teilnehmer!"&amp;$G$2&amp;E78)="x",Teilnehmer!J79=TRUE),Teilnehmer!B79,"")</f>
        <v/>
      </c>
      <c r="D78" s="136" t="str">
        <f ca="1">IF(C78="","",Teilnehmer!C79)</f>
        <v/>
      </c>
      <c r="E78" s="136">
        <v>79</v>
      </c>
      <c r="F78" s="137">
        <f ca="1">IF(D78="",0,Teilnehmer!N79)</f>
        <v>0</v>
      </c>
      <c r="G78" s="136">
        <f ca="1">IF(D78="",9999,Teilnehmer!P79)</f>
        <v>9999</v>
      </c>
      <c r="H78" s="136">
        <f ca="1">IF(D78="",9999,Teilnehmer!Q79)</f>
        <v>9999</v>
      </c>
      <c r="I78" s="136">
        <f ca="1">IF(D78="",0,Teilnehmer!R79)</f>
        <v>0</v>
      </c>
      <c r="J78" s="136">
        <f ca="1">IF(D78="",9999,Teilnehmer!S79)</f>
        <v>9999</v>
      </c>
      <c r="K78" s="136">
        <f ca="1">IF(D78="",9999,Teilnehmer!T79)</f>
        <v>9999</v>
      </c>
      <c r="L78" s="136">
        <f ca="1">IF(D78="",9999,Teilnehmer!U79)</f>
        <v>9999</v>
      </c>
      <c r="M78" s="137" t="str">
        <f t="shared" ca="1" si="7"/>
        <v/>
      </c>
      <c r="N78" s="151" t="str">
        <f t="shared" ca="1" si="8"/>
        <v/>
      </c>
    </row>
    <row r="79" spans="1:14" x14ac:dyDescent="0.25">
      <c r="A79" s="134" t="str">
        <f t="shared" ca="1" si="6"/>
        <v/>
      </c>
      <c r="B79" s="134">
        <v>75</v>
      </c>
      <c r="C79" s="135" t="str">
        <f ca="1">IF(AND(INDIRECT("Teilnehmer!"&amp;$G$1&amp;E79)="x",INDIRECT("Teilnehmer!"&amp;$G$2&amp;E79)="x",Teilnehmer!J80=TRUE),Teilnehmer!B80,"")</f>
        <v/>
      </c>
      <c r="D79" s="136" t="str">
        <f ca="1">IF(C79="","",Teilnehmer!C80)</f>
        <v/>
      </c>
      <c r="E79" s="136">
        <v>80</v>
      </c>
      <c r="F79" s="137">
        <f ca="1">IF(D79="",0,Teilnehmer!N80)</f>
        <v>0</v>
      </c>
      <c r="G79" s="136">
        <f ca="1">IF(D79="",9999,Teilnehmer!P80)</f>
        <v>9999</v>
      </c>
      <c r="H79" s="136">
        <f ca="1">IF(D79="",9999,Teilnehmer!Q80)</f>
        <v>9999</v>
      </c>
      <c r="I79" s="136">
        <f ca="1">IF(D79="",0,Teilnehmer!R80)</f>
        <v>0</v>
      </c>
      <c r="J79" s="136">
        <f ca="1">IF(D79="",9999,Teilnehmer!S80)</f>
        <v>9999</v>
      </c>
      <c r="K79" s="136">
        <f ca="1">IF(D79="",9999,Teilnehmer!T80)</f>
        <v>9999</v>
      </c>
      <c r="L79" s="136">
        <f ca="1">IF(D79="",9999,Teilnehmer!U80)</f>
        <v>9999</v>
      </c>
      <c r="M79" s="137" t="str">
        <f t="shared" ca="1" si="7"/>
        <v/>
      </c>
      <c r="N79" s="151" t="str">
        <f t="shared" ca="1" si="8"/>
        <v/>
      </c>
    </row>
    <row r="80" spans="1:14" x14ac:dyDescent="0.25">
      <c r="A80" s="134" t="str">
        <f t="shared" ca="1" si="6"/>
        <v/>
      </c>
      <c r="B80" s="134">
        <v>76</v>
      </c>
      <c r="C80" s="135" t="str">
        <f ca="1">IF(AND(INDIRECT("Teilnehmer!"&amp;$G$1&amp;E80)="x",INDIRECT("Teilnehmer!"&amp;$G$2&amp;E80)="x",Teilnehmer!J81=TRUE),Teilnehmer!B81,"")</f>
        <v/>
      </c>
      <c r="D80" s="136" t="str">
        <f ca="1">IF(C80="","",Teilnehmer!C81)</f>
        <v/>
      </c>
      <c r="E80" s="136">
        <v>81</v>
      </c>
      <c r="F80" s="137">
        <f ca="1">IF(D80="",0,Teilnehmer!N81)</f>
        <v>0</v>
      </c>
      <c r="G80" s="136">
        <f ca="1">IF(D80="",9999,Teilnehmer!P81)</f>
        <v>9999</v>
      </c>
      <c r="H80" s="136">
        <f ca="1">IF(D80="",9999,Teilnehmer!Q81)</f>
        <v>9999</v>
      </c>
      <c r="I80" s="136">
        <f ca="1">IF(D80="",0,Teilnehmer!R81)</f>
        <v>0</v>
      </c>
      <c r="J80" s="136">
        <f ca="1">IF(D80="",9999,Teilnehmer!S81)</f>
        <v>9999</v>
      </c>
      <c r="K80" s="136">
        <f ca="1">IF(D80="",9999,Teilnehmer!T81)</f>
        <v>9999</v>
      </c>
      <c r="L80" s="136">
        <f ca="1">IF(D80="",9999,Teilnehmer!U81)</f>
        <v>9999</v>
      </c>
      <c r="M80" s="137" t="str">
        <f t="shared" ca="1" si="7"/>
        <v/>
      </c>
      <c r="N80" s="151" t="str">
        <f t="shared" ca="1" si="8"/>
        <v/>
      </c>
    </row>
    <row r="81" spans="1:14" x14ac:dyDescent="0.25">
      <c r="A81" s="134" t="str">
        <f t="shared" ca="1" si="6"/>
        <v/>
      </c>
      <c r="B81" s="134">
        <v>77</v>
      </c>
      <c r="C81" s="135" t="str">
        <f ca="1">IF(AND(INDIRECT("Teilnehmer!"&amp;$G$1&amp;E81)="x",INDIRECT("Teilnehmer!"&amp;$G$2&amp;E81)="x",Teilnehmer!J82=TRUE),Teilnehmer!B82,"")</f>
        <v/>
      </c>
      <c r="D81" s="136" t="str">
        <f ca="1">IF(C81="","",Teilnehmer!C82)</f>
        <v/>
      </c>
      <c r="E81" s="136">
        <v>82</v>
      </c>
      <c r="F81" s="137">
        <f ca="1">IF(D81="",0,Teilnehmer!N82)</f>
        <v>0</v>
      </c>
      <c r="G81" s="136">
        <f ca="1">IF(D81="",9999,Teilnehmer!P82)</f>
        <v>9999</v>
      </c>
      <c r="H81" s="136">
        <f ca="1">IF(D81="",9999,Teilnehmer!Q82)</f>
        <v>9999</v>
      </c>
      <c r="I81" s="136">
        <f ca="1">IF(D81="",0,Teilnehmer!R82)</f>
        <v>0</v>
      </c>
      <c r="J81" s="136">
        <f ca="1">IF(D81="",9999,Teilnehmer!S82)</f>
        <v>9999</v>
      </c>
      <c r="K81" s="136">
        <f ca="1">IF(D81="",9999,Teilnehmer!T82)</f>
        <v>9999</v>
      </c>
      <c r="L81" s="136">
        <f ca="1">IF(D81="",9999,Teilnehmer!U82)</f>
        <v>9999</v>
      </c>
      <c r="M81" s="137" t="str">
        <f t="shared" ca="1" si="7"/>
        <v/>
      </c>
      <c r="N81" s="151" t="str">
        <f t="shared" ca="1" si="8"/>
        <v/>
      </c>
    </row>
    <row r="82" spans="1:14" x14ac:dyDescent="0.25">
      <c r="A82" s="134" t="str">
        <f t="shared" ca="1" si="6"/>
        <v/>
      </c>
      <c r="B82" s="134">
        <v>78</v>
      </c>
      <c r="C82" s="135" t="str">
        <f ca="1">IF(AND(INDIRECT("Teilnehmer!"&amp;$G$1&amp;E82)="x",INDIRECT("Teilnehmer!"&amp;$G$2&amp;E82)="x",Teilnehmer!J83=TRUE),Teilnehmer!B83,"")</f>
        <v/>
      </c>
      <c r="D82" s="136" t="str">
        <f ca="1">IF(C82="","",Teilnehmer!C83)</f>
        <v/>
      </c>
      <c r="E82" s="136">
        <v>83</v>
      </c>
      <c r="F82" s="137">
        <f ca="1">IF(D82="",0,Teilnehmer!N83)</f>
        <v>0</v>
      </c>
      <c r="G82" s="136">
        <f ca="1">IF(D82="",9999,Teilnehmer!P83)</f>
        <v>9999</v>
      </c>
      <c r="H82" s="136">
        <f ca="1">IF(D82="",9999,Teilnehmer!Q83)</f>
        <v>9999</v>
      </c>
      <c r="I82" s="136">
        <f ca="1">IF(D82="",0,Teilnehmer!R83)</f>
        <v>0</v>
      </c>
      <c r="J82" s="136">
        <f ca="1">IF(D82="",9999,Teilnehmer!S83)</f>
        <v>9999</v>
      </c>
      <c r="K82" s="136">
        <f ca="1">IF(D82="",9999,Teilnehmer!T83)</f>
        <v>9999</v>
      </c>
      <c r="L82" s="136">
        <f ca="1">IF(D82="",9999,Teilnehmer!U83)</f>
        <v>9999</v>
      </c>
      <c r="M82" s="137" t="str">
        <f t="shared" ca="1" si="7"/>
        <v/>
      </c>
      <c r="N82" s="151" t="str">
        <f t="shared" ca="1" si="8"/>
        <v/>
      </c>
    </row>
    <row r="83" spans="1:14" x14ac:dyDescent="0.25">
      <c r="A83" s="134" t="str">
        <f t="shared" ca="1" si="6"/>
        <v/>
      </c>
      <c r="B83" s="134">
        <v>79</v>
      </c>
      <c r="C83" s="135" t="str">
        <f ca="1">IF(AND(INDIRECT("Teilnehmer!"&amp;$G$1&amp;E83)="x",INDIRECT("Teilnehmer!"&amp;$G$2&amp;E83)="x",Teilnehmer!J84=TRUE),Teilnehmer!B84,"")</f>
        <v/>
      </c>
      <c r="D83" s="136" t="str">
        <f ca="1">IF(C83="","",Teilnehmer!C84)</f>
        <v/>
      </c>
      <c r="E83" s="136">
        <v>84</v>
      </c>
      <c r="F83" s="137">
        <f ca="1">IF(D83="",0,Teilnehmer!N84)</f>
        <v>0</v>
      </c>
      <c r="G83" s="136">
        <f ca="1">IF(D83="",9999,Teilnehmer!P84)</f>
        <v>9999</v>
      </c>
      <c r="H83" s="136">
        <f ca="1">IF(D83="",9999,Teilnehmer!Q84)</f>
        <v>9999</v>
      </c>
      <c r="I83" s="136">
        <f ca="1">IF(D83="",0,Teilnehmer!R84)</f>
        <v>0</v>
      </c>
      <c r="J83" s="136">
        <f ca="1">IF(D83="",9999,Teilnehmer!S84)</f>
        <v>9999</v>
      </c>
      <c r="K83" s="136">
        <f ca="1">IF(D83="",9999,Teilnehmer!T84)</f>
        <v>9999</v>
      </c>
      <c r="L83" s="136">
        <f ca="1">IF(D83="",9999,Teilnehmer!U84)</f>
        <v>9999</v>
      </c>
      <c r="M83" s="137" t="str">
        <f t="shared" ca="1" si="7"/>
        <v/>
      </c>
      <c r="N83" s="151" t="str">
        <f t="shared" ca="1" si="8"/>
        <v/>
      </c>
    </row>
    <row r="84" spans="1:14" x14ac:dyDescent="0.25">
      <c r="A84" s="134" t="str">
        <f t="shared" ca="1" si="6"/>
        <v/>
      </c>
      <c r="B84" s="134">
        <v>80</v>
      </c>
      <c r="C84" s="135" t="str">
        <f ca="1">IF(AND(INDIRECT("Teilnehmer!"&amp;$G$1&amp;E84)="x",INDIRECT("Teilnehmer!"&amp;$G$2&amp;E84)="x",Teilnehmer!J85=TRUE),Teilnehmer!B85,"")</f>
        <v/>
      </c>
      <c r="D84" s="136" t="str">
        <f ca="1">IF(C84="","",Teilnehmer!C85)</f>
        <v/>
      </c>
      <c r="E84" s="136">
        <v>85</v>
      </c>
      <c r="F84" s="137">
        <f ca="1">IF(D84="",0,Teilnehmer!N85)</f>
        <v>0</v>
      </c>
      <c r="G84" s="136">
        <f ca="1">IF(D84="",9999,Teilnehmer!P85)</f>
        <v>9999</v>
      </c>
      <c r="H84" s="136">
        <f ca="1">IF(D84="",9999,Teilnehmer!Q85)</f>
        <v>9999</v>
      </c>
      <c r="I84" s="136">
        <f ca="1">IF(D84="",0,Teilnehmer!R85)</f>
        <v>0</v>
      </c>
      <c r="J84" s="136">
        <f ca="1">IF(D84="",9999,Teilnehmer!S85)</f>
        <v>9999</v>
      </c>
      <c r="K84" s="136">
        <f ca="1">IF(D84="",9999,Teilnehmer!T85)</f>
        <v>9999</v>
      </c>
      <c r="L84" s="136">
        <f ca="1">IF(D84="",9999,Teilnehmer!U85)</f>
        <v>9999</v>
      </c>
      <c r="M84" s="137" t="str">
        <f t="shared" ca="1" si="7"/>
        <v/>
      </c>
      <c r="N84" s="151" t="str">
        <f t="shared" ca="1" si="8"/>
        <v/>
      </c>
    </row>
    <row r="85" spans="1:14" x14ac:dyDescent="0.25">
      <c r="A85" s="134" t="str">
        <f t="shared" ca="1" si="6"/>
        <v/>
      </c>
      <c r="B85" s="134">
        <v>81</v>
      </c>
      <c r="C85" s="135" t="str">
        <f ca="1">IF(AND(INDIRECT("Teilnehmer!"&amp;$G$1&amp;E85)="x",INDIRECT("Teilnehmer!"&amp;$G$2&amp;E85)="x",Teilnehmer!J86=TRUE),Teilnehmer!B86,"")</f>
        <v/>
      </c>
      <c r="D85" s="136" t="str">
        <f ca="1">IF(C85="","",Teilnehmer!C86)</f>
        <v/>
      </c>
      <c r="E85" s="136">
        <v>86</v>
      </c>
      <c r="F85" s="137">
        <f ca="1">IF(D85="",0,Teilnehmer!N86)</f>
        <v>0</v>
      </c>
      <c r="G85" s="136">
        <f ca="1">IF(D85="",9999,Teilnehmer!P86)</f>
        <v>9999</v>
      </c>
      <c r="H85" s="136">
        <f ca="1">IF(D85="",9999,Teilnehmer!Q86)</f>
        <v>9999</v>
      </c>
      <c r="I85" s="136">
        <f ca="1">IF(D85="",0,Teilnehmer!R86)</f>
        <v>0</v>
      </c>
      <c r="J85" s="136">
        <f ca="1">IF(D85="",9999,Teilnehmer!S86)</f>
        <v>9999</v>
      </c>
      <c r="K85" s="136">
        <f ca="1">IF(D85="",9999,Teilnehmer!T86)</f>
        <v>9999</v>
      </c>
      <c r="L85" s="136">
        <f ca="1">IF(D85="",9999,Teilnehmer!U86)</f>
        <v>9999</v>
      </c>
      <c r="M85" s="137" t="str">
        <f t="shared" ca="1" si="7"/>
        <v/>
      </c>
      <c r="N85" s="151" t="str">
        <f t="shared" ca="1" si="8"/>
        <v/>
      </c>
    </row>
    <row r="86" spans="1:14" x14ac:dyDescent="0.25">
      <c r="A86" s="134" t="str">
        <f t="shared" ca="1" si="6"/>
        <v/>
      </c>
      <c r="B86" s="134">
        <v>82</v>
      </c>
      <c r="C86" s="135" t="str">
        <f ca="1">IF(AND(INDIRECT("Teilnehmer!"&amp;$G$1&amp;E86)="x",INDIRECT("Teilnehmer!"&amp;$G$2&amp;E86)="x",Teilnehmer!J87=TRUE),Teilnehmer!B87,"")</f>
        <v/>
      </c>
      <c r="D86" s="136" t="str">
        <f ca="1">IF(C86="","",Teilnehmer!C87)</f>
        <v/>
      </c>
      <c r="E86" s="136">
        <v>87</v>
      </c>
      <c r="F86" s="137">
        <f ca="1">IF(D86="",0,Teilnehmer!N87)</f>
        <v>0</v>
      </c>
      <c r="G86" s="136">
        <f ca="1">IF(D86="",9999,Teilnehmer!P87)</f>
        <v>9999</v>
      </c>
      <c r="H86" s="136">
        <f ca="1">IF(D86="",9999,Teilnehmer!Q87)</f>
        <v>9999</v>
      </c>
      <c r="I86" s="136">
        <f ca="1">IF(D86="",0,Teilnehmer!R87)</f>
        <v>0</v>
      </c>
      <c r="J86" s="136">
        <f ca="1">IF(D86="",9999,Teilnehmer!S87)</f>
        <v>9999</v>
      </c>
      <c r="K86" s="136">
        <f ca="1">IF(D86="",9999,Teilnehmer!T87)</f>
        <v>9999</v>
      </c>
      <c r="L86" s="136">
        <f ca="1">IF(D86="",9999,Teilnehmer!U87)</f>
        <v>9999</v>
      </c>
      <c r="M86" s="137" t="str">
        <f t="shared" ca="1" si="7"/>
        <v/>
      </c>
      <c r="N86" s="151" t="str">
        <f t="shared" ca="1" si="8"/>
        <v/>
      </c>
    </row>
    <row r="87" spans="1:14" x14ac:dyDescent="0.25">
      <c r="A87" s="134" t="str">
        <f t="shared" ca="1" si="6"/>
        <v/>
      </c>
      <c r="B87" s="134">
        <v>83</v>
      </c>
      <c r="C87" s="135" t="str">
        <f ca="1">IF(AND(INDIRECT("Teilnehmer!"&amp;$G$1&amp;E87)="x",INDIRECT("Teilnehmer!"&amp;$G$2&amp;E87)="x",Teilnehmer!J88=TRUE),Teilnehmer!B88,"")</f>
        <v/>
      </c>
      <c r="D87" s="136" t="str">
        <f ca="1">IF(C87="","",Teilnehmer!C88)</f>
        <v/>
      </c>
      <c r="E87" s="136">
        <v>88</v>
      </c>
      <c r="F87" s="137">
        <f ca="1">IF(D87="",0,Teilnehmer!N88)</f>
        <v>0</v>
      </c>
      <c r="G87" s="136">
        <f ca="1">IF(D87="",9999,Teilnehmer!P88)</f>
        <v>9999</v>
      </c>
      <c r="H87" s="136">
        <f ca="1">IF(D87="",9999,Teilnehmer!Q88)</f>
        <v>9999</v>
      </c>
      <c r="I87" s="136">
        <f ca="1">IF(D87="",0,Teilnehmer!R88)</f>
        <v>0</v>
      </c>
      <c r="J87" s="136">
        <f ca="1">IF(D87="",9999,Teilnehmer!S88)</f>
        <v>9999</v>
      </c>
      <c r="K87" s="136">
        <f ca="1">IF(D87="",9999,Teilnehmer!T88)</f>
        <v>9999</v>
      </c>
      <c r="L87" s="136">
        <f ca="1">IF(D87="",9999,Teilnehmer!U88)</f>
        <v>9999</v>
      </c>
      <c r="M87" s="137" t="str">
        <f t="shared" ca="1" si="7"/>
        <v/>
      </c>
      <c r="N87" s="151" t="str">
        <f t="shared" ca="1" si="8"/>
        <v/>
      </c>
    </row>
    <row r="88" spans="1:14" x14ac:dyDescent="0.25">
      <c r="A88" s="134" t="str">
        <f t="shared" ca="1" si="6"/>
        <v/>
      </c>
      <c r="B88" s="134">
        <v>84</v>
      </c>
      <c r="C88" s="135" t="str">
        <f ca="1">IF(AND(INDIRECT("Teilnehmer!"&amp;$G$1&amp;E88)="x",INDIRECT("Teilnehmer!"&amp;$G$2&amp;E88)="x",Teilnehmer!J89=TRUE),Teilnehmer!B89,"")</f>
        <v/>
      </c>
      <c r="D88" s="136" t="str">
        <f ca="1">IF(C88="","",Teilnehmer!C89)</f>
        <v/>
      </c>
      <c r="E88" s="136">
        <v>89</v>
      </c>
      <c r="F88" s="137">
        <f ca="1">IF(D88="",0,Teilnehmer!N89)</f>
        <v>0</v>
      </c>
      <c r="G88" s="136">
        <f ca="1">IF(D88="",9999,Teilnehmer!P89)</f>
        <v>9999</v>
      </c>
      <c r="H88" s="136">
        <f ca="1">IF(D88="",9999,Teilnehmer!Q89)</f>
        <v>9999</v>
      </c>
      <c r="I88" s="136">
        <f ca="1">IF(D88="",0,Teilnehmer!R89)</f>
        <v>0</v>
      </c>
      <c r="J88" s="136">
        <f ca="1">IF(D88="",9999,Teilnehmer!S89)</f>
        <v>9999</v>
      </c>
      <c r="K88" s="136">
        <f ca="1">IF(D88="",9999,Teilnehmer!T89)</f>
        <v>9999</v>
      </c>
      <c r="L88" s="136">
        <f ca="1">IF(D88="",9999,Teilnehmer!U89)</f>
        <v>9999</v>
      </c>
      <c r="M88" s="137" t="str">
        <f t="shared" ca="1" si="7"/>
        <v/>
      </c>
      <c r="N88" s="151" t="str">
        <f t="shared" ca="1" si="8"/>
        <v/>
      </c>
    </row>
    <row r="89" spans="1:14" x14ac:dyDescent="0.25">
      <c r="A89" s="134" t="str">
        <f t="shared" ca="1" si="6"/>
        <v/>
      </c>
      <c r="B89" s="134">
        <v>85</v>
      </c>
      <c r="C89" s="135" t="str">
        <f ca="1">IF(AND(INDIRECT("Teilnehmer!"&amp;$G$1&amp;E89)="x",INDIRECT("Teilnehmer!"&amp;$G$2&amp;E89)="x",Teilnehmer!J90=TRUE),Teilnehmer!B90,"")</f>
        <v/>
      </c>
      <c r="D89" s="136" t="str">
        <f ca="1">IF(C89="","",Teilnehmer!C90)</f>
        <v/>
      </c>
      <c r="E89" s="136">
        <v>90</v>
      </c>
      <c r="F89" s="137">
        <f ca="1">IF(D89="",0,Teilnehmer!N90)</f>
        <v>0</v>
      </c>
      <c r="G89" s="136">
        <f ca="1">IF(D89="",9999,Teilnehmer!P90)</f>
        <v>9999</v>
      </c>
      <c r="H89" s="136">
        <f ca="1">IF(D89="",9999,Teilnehmer!Q90)</f>
        <v>9999</v>
      </c>
      <c r="I89" s="136">
        <f ca="1">IF(D89="",0,Teilnehmer!R90)</f>
        <v>0</v>
      </c>
      <c r="J89" s="136">
        <f ca="1">IF(D89="",9999,Teilnehmer!S90)</f>
        <v>9999</v>
      </c>
      <c r="K89" s="136">
        <f ca="1">IF(D89="",9999,Teilnehmer!T90)</f>
        <v>9999</v>
      </c>
      <c r="L89" s="136">
        <f ca="1">IF(D89="",9999,Teilnehmer!U90)</f>
        <v>9999</v>
      </c>
      <c r="M89" s="137" t="str">
        <f t="shared" ca="1" si="7"/>
        <v/>
      </c>
      <c r="N89" s="151" t="str">
        <f t="shared" ca="1" si="8"/>
        <v/>
      </c>
    </row>
    <row r="90" spans="1:14" x14ac:dyDescent="0.25">
      <c r="A90" s="134" t="str">
        <f t="shared" ca="1" si="6"/>
        <v/>
      </c>
      <c r="B90" s="134">
        <v>86</v>
      </c>
      <c r="C90" s="135" t="str">
        <f ca="1">IF(AND(INDIRECT("Teilnehmer!"&amp;$G$1&amp;E90)="x",INDIRECT("Teilnehmer!"&amp;$G$2&amp;E90)="x",Teilnehmer!J91=TRUE),Teilnehmer!B91,"")</f>
        <v/>
      </c>
      <c r="D90" s="136" t="str">
        <f ca="1">IF(C90="","",Teilnehmer!C91)</f>
        <v/>
      </c>
      <c r="E90" s="136">
        <v>91</v>
      </c>
      <c r="F90" s="137">
        <f ca="1">IF(D90="",0,Teilnehmer!N91)</f>
        <v>0</v>
      </c>
      <c r="G90" s="136">
        <f ca="1">IF(D90="",9999,Teilnehmer!P91)</f>
        <v>9999</v>
      </c>
      <c r="H90" s="136">
        <f ca="1">IF(D90="",9999,Teilnehmer!Q91)</f>
        <v>9999</v>
      </c>
      <c r="I90" s="136">
        <f ca="1">IF(D90="",0,Teilnehmer!R91)</f>
        <v>0</v>
      </c>
      <c r="J90" s="136">
        <f ca="1">IF(D90="",9999,Teilnehmer!S91)</f>
        <v>9999</v>
      </c>
      <c r="K90" s="136">
        <f ca="1">IF(D90="",9999,Teilnehmer!T91)</f>
        <v>9999</v>
      </c>
      <c r="L90" s="136">
        <f ca="1">IF(D90="",9999,Teilnehmer!U91)</f>
        <v>9999</v>
      </c>
      <c r="M90" s="137" t="str">
        <f t="shared" ca="1" si="7"/>
        <v/>
      </c>
      <c r="N90" s="151" t="str">
        <f t="shared" ca="1" si="8"/>
        <v/>
      </c>
    </row>
    <row r="91" spans="1:14" x14ac:dyDescent="0.25">
      <c r="A91" s="134" t="str">
        <f t="shared" ca="1" si="6"/>
        <v/>
      </c>
      <c r="B91" s="134">
        <v>87</v>
      </c>
      <c r="C91" s="135" t="str">
        <f ca="1">IF(AND(INDIRECT("Teilnehmer!"&amp;$G$1&amp;E91)="x",INDIRECT("Teilnehmer!"&amp;$G$2&amp;E91)="x",Teilnehmer!J92=TRUE),Teilnehmer!B92,"")</f>
        <v/>
      </c>
      <c r="D91" s="136" t="str">
        <f ca="1">IF(C91="","",Teilnehmer!C92)</f>
        <v/>
      </c>
      <c r="E91" s="136">
        <v>92</v>
      </c>
      <c r="F91" s="137">
        <f ca="1">IF(D91="",0,Teilnehmer!N92)</f>
        <v>0</v>
      </c>
      <c r="G91" s="136">
        <f ca="1">IF(D91="",9999,Teilnehmer!P92)</f>
        <v>9999</v>
      </c>
      <c r="H91" s="136">
        <f ca="1">IF(D91="",9999,Teilnehmer!Q92)</f>
        <v>9999</v>
      </c>
      <c r="I91" s="136">
        <f ca="1">IF(D91="",0,Teilnehmer!R92)</f>
        <v>0</v>
      </c>
      <c r="J91" s="136">
        <f ca="1">IF(D91="",9999,Teilnehmer!S92)</f>
        <v>9999</v>
      </c>
      <c r="K91" s="136">
        <f ca="1">IF(D91="",9999,Teilnehmer!T92)</f>
        <v>9999</v>
      </c>
      <c r="L91" s="136">
        <f ca="1">IF(D91="",9999,Teilnehmer!U92)</f>
        <v>9999</v>
      </c>
      <c r="M91" s="137" t="str">
        <f t="shared" ca="1" si="7"/>
        <v/>
      </c>
      <c r="N91" s="151" t="str">
        <f t="shared" ca="1" si="8"/>
        <v/>
      </c>
    </row>
    <row r="92" spans="1:14" x14ac:dyDescent="0.25">
      <c r="A92" s="134" t="str">
        <f t="shared" ca="1" si="6"/>
        <v/>
      </c>
      <c r="B92" s="134">
        <v>88</v>
      </c>
      <c r="C92" s="135" t="str">
        <f ca="1">IF(AND(INDIRECT("Teilnehmer!"&amp;$G$1&amp;E92)="x",INDIRECT("Teilnehmer!"&amp;$G$2&amp;E92)="x",Teilnehmer!J93=TRUE),Teilnehmer!B93,"")</f>
        <v/>
      </c>
      <c r="D92" s="136" t="str">
        <f ca="1">IF(C92="","",Teilnehmer!C93)</f>
        <v/>
      </c>
      <c r="E92" s="136">
        <v>93</v>
      </c>
      <c r="F92" s="137">
        <f ca="1">IF(D92="",0,Teilnehmer!N93)</f>
        <v>0</v>
      </c>
      <c r="G92" s="136">
        <f ca="1">IF(D92="",9999,Teilnehmer!P93)</f>
        <v>9999</v>
      </c>
      <c r="H92" s="136">
        <f ca="1">IF(D92="",9999,Teilnehmer!Q93)</f>
        <v>9999</v>
      </c>
      <c r="I92" s="136">
        <f ca="1">IF(D92="",0,Teilnehmer!R93)</f>
        <v>0</v>
      </c>
      <c r="J92" s="136">
        <f ca="1">IF(D92="",9999,Teilnehmer!S93)</f>
        <v>9999</v>
      </c>
      <c r="K92" s="136">
        <f ca="1">IF(D92="",9999,Teilnehmer!T93)</f>
        <v>9999</v>
      </c>
      <c r="L92" s="136">
        <f ca="1">IF(D92="",9999,Teilnehmer!U93)</f>
        <v>9999</v>
      </c>
      <c r="M92" s="137" t="str">
        <f t="shared" ca="1" si="7"/>
        <v/>
      </c>
      <c r="N92" s="151" t="str">
        <f t="shared" ca="1" si="8"/>
        <v/>
      </c>
    </row>
    <row r="93" spans="1:14" x14ac:dyDescent="0.25">
      <c r="A93" s="134" t="str">
        <f t="shared" ca="1" si="6"/>
        <v/>
      </c>
      <c r="B93" s="134">
        <v>89</v>
      </c>
      <c r="C93" s="135" t="str">
        <f ca="1">IF(AND(INDIRECT("Teilnehmer!"&amp;$G$1&amp;E93)="x",INDIRECT("Teilnehmer!"&amp;$G$2&amp;E93)="x",Teilnehmer!J94=TRUE),Teilnehmer!B94,"")</f>
        <v/>
      </c>
      <c r="D93" s="136" t="str">
        <f ca="1">IF(C93="","",Teilnehmer!C94)</f>
        <v/>
      </c>
      <c r="E93" s="136">
        <v>94</v>
      </c>
      <c r="F93" s="137">
        <f ca="1">IF(D93="",0,Teilnehmer!N94)</f>
        <v>0</v>
      </c>
      <c r="G93" s="136">
        <f ca="1">IF(D93="",9999,Teilnehmer!P94)</f>
        <v>9999</v>
      </c>
      <c r="H93" s="136">
        <f ca="1">IF(D93="",9999,Teilnehmer!Q94)</f>
        <v>9999</v>
      </c>
      <c r="I93" s="136">
        <f ca="1">IF(D93="",0,Teilnehmer!R94)</f>
        <v>0</v>
      </c>
      <c r="J93" s="136">
        <f ca="1">IF(D93="",9999,Teilnehmer!S94)</f>
        <v>9999</v>
      </c>
      <c r="K93" s="136">
        <f ca="1">IF(D93="",9999,Teilnehmer!T94)</f>
        <v>9999</v>
      </c>
      <c r="L93" s="136">
        <f ca="1">IF(D93="",9999,Teilnehmer!U94)</f>
        <v>9999</v>
      </c>
      <c r="M93" s="137" t="str">
        <f t="shared" ca="1" si="7"/>
        <v/>
      </c>
      <c r="N93" s="151" t="str">
        <f t="shared" ca="1" si="8"/>
        <v/>
      </c>
    </row>
    <row r="94" spans="1:14" x14ac:dyDescent="0.25">
      <c r="A94" s="134" t="str">
        <f t="shared" ca="1" si="6"/>
        <v/>
      </c>
      <c r="B94" s="134">
        <v>90</v>
      </c>
      <c r="C94" s="135" t="str">
        <f ca="1">IF(AND(INDIRECT("Teilnehmer!"&amp;$G$1&amp;E94)="x",INDIRECT("Teilnehmer!"&amp;$G$2&amp;E94)="x",Teilnehmer!J95=TRUE),Teilnehmer!B95,"")</f>
        <v/>
      </c>
      <c r="D94" s="136" t="str">
        <f ca="1">IF(C94="","",Teilnehmer!C95)</f>
        <v/>
      </c>
      <c r="E94" s="136">
        <v>95</v>
      </c>
      <c r="F94" s="137">
        <f ca="1">IF(D94="",0,Teilnehmer!N95)</f>
        <v>0</v>
      </c>
      <c r="G94" s="136">
        <f ca="1">IF(D94="",9999,Teilnehmer!P95)</f>
        <v>9999</v>
      </c>
      <c r="H94" s="136">
        <f ca="1">IF(D94="",9999,Teilnehmer!Q95)</f>
        <v>9999</v>
      </c>
      <c r="I94" s="136">
        <f ca="1">IF(D94="",0,Teilnehmer!R95)</f>
        <v>0</v>
      </c>
      <c r="J94" s="136">
        <f ca="1">IF(D94="",9999,Teilnehmer!S95)</f>
        <v>9999</v>
      </c>
      <c r="K94" s="136">
        <f ca="1">IF(D94="",9999,Teilnehmer!T95)</f>
        <v>9999</v>
      </c>
      <c r="L94" s="136">
        <f ca="1">IF(D94="",9999,Teilnehmer!U95)</f>
        <v>9999</v>
      </c>
      <c r="M94" s="137" t="str">
        <f t="shared" ca="1" si="7"/>
        <v/>
      </c>
      <c r="N94" s="151" t="str">
        <f t="shared" ca="1" si="8"/>
        <v/>
      </c>
    </row>
    <row r="95" spans="1:14" x14ac:dyDescent="0.25">
      <c r="A95" s="134" t="str">
        <f t="shared" ca="1" si="6"/>
        <v/>
      </c>
      <c r="B95" s="134">
        <v>91</v>
      </c>
      <c r="C95" s="135" t="str">
        <f ca="1">IF(AND(INDIRECT("Teilnehmer!"&amp;$G$1&amp;E95)="x",INDIRECT("Teilnehmer!"&amp;$G$2&amp;E95)="x",Teilnehmer!J96=TRUE),Teilnehmer!B96,"")</f>
        <v/>
      </c>
      <c r="D95" s="136" t="str">
        <f ca="1">IF(C95="","",Teilnehmer!C96)</f>
        <v/>
      </c>
      <c r="E95" s="136">
        <v>96</v>
      </c>
      <c r="F95" s="137">
        <f ca="1">IF(D95="",0,Teilnehmer!N96)</f>
        <v>0</v>
      </c>
      <c r="G95" s="136">
        <f ca="1">IF(D95="",9999,Teilnehmer!P96)</f>
        <v>9999</v>
      </c>
      <c r="H95" s="136">
        <f ca="1">IF(D95="",9999,Teilnehmer!Q96)</f>
        <v>9999</v>
      </c>
      <c r="I95" s="136">
        <f ca="1">IF(D95="",0,Teilnehmer!R96)</f>
        <v>0</v>
      </c>
      <c r="J95" s="136">
        <f ca="1">IF(D95="",9999,Teilnehmer!S96)</f>
        <v>9999</v>
      </c>
      <c r="K95" s="136">
        <f ca="1">IF(D95="",9999,Teilnehmer!T96)</f>
        <v>9999</v>
      </c>
      <c r="L95" s="136">
        <f ca="1">IF(D95="",9999,Teilnehmer!U96)</f>
        <v>9999</v>
      </c>
      <c r="M95" s="137" t="str">
        <f t="shared" ca="1" si="7"/>
        <v/>
      </c>
      <c r="N95" s="151" t="str">
        <f t="shared" ca="1" si="8"/>
        <v/>
      </c>
    </row>
    <row r="96" spans="1:14" x14ac:dyDescent="0.25">
      <c r="A96" s="134" t="str">
        <f t="shared" ca="1" si="6"/>
        <v/>
      </c>
      <c r="B96" s="134">
        <v>92</v>
      </c>
      <c r="C96" s="135" t="str">
        <f ca="1">IF(AND(INDIRECT("Teilnehmer!"&amp;$G$1&amp;E96)="x",INDIRECT("Teilnehmer!"&amp;$G$2&amp;E96)="x",Teilnehmer!J97=TRUE),Teilnehmer!B97,"")</f>
        <v/>
      </c>
      <c r="D96" s="136" t="str">
        <f ca="1">IF(C96="","",Teilnehmer!C97)</f>
        <v/>
      </c>
      <c r="E96" s="136">
        <v>97</v>
      </c>
      <c r="F96" s="137">
        <f ca="1">IF(D96="",0,Teilnehmer!N97)</f>
        <v>0</v>
      </c>
      <c r="G96" s="136">
        <f ca="1">IF(D96="",9999,Teilnehmer!P97)</f>
        <v>9999</v>
      </c>
      <c r="H96" s="136">
        <f ca="1">IF(D96="",9999,Teilnehmer!Q97)</f>
        <v>9999</v>
      </c>
      <c r="I96" s="136">
        <f ca="1">IF(D96="",0,Teilnehmer!R97)</f>
        <v>0</v>
      </c>
      <c r="J96" s="136">
        <f ca="1">IF(D96="",9999,Teilnehmer!S97)</f>
        <v>9999</v>
      </c>
      <c r="K96" s="136">
        <f ca="1">IF(D96="",9999,Teilnehmer!T97)</f>
        <v>9999</v>
      </c>
      <c r="L96" s="136">
        <f ca="1">IF(D96="",9999,Teilnehmer!U97)</f>
        <v>9999</v>
      </c>
      <c r="M96" s="137" t="str">
        <f t="shared" ca="1" si="7"/>
        <v/>
      </c>
      <c r="N96" s="151" t="str">
        <f t="shared" ca="1" si="8"/>
        <v/>
      </c>
    </row>
    <row r="97" spans="1:14" x14ac:dyDescent="0.25">
      <c r="A97" s="134" t="str">
        <f t="shared" ca="1" si="6"/>
        <v/>
      </c>
      <c r="B97" s="134">
        <v>93</v>
      </c>
      <c r="C97" s="135" t="str">
        <f ca="1">IF(AND(INDIRECT("Teilnehmer!"&amp;$G$1&amp;E97)="x",INDIRECT("Teilnehmer!"&amp;$G$2&amp;E97)="x",Teilnehmer!J98=TRUE),Teilnehmer!B98,"")</f>
        <v/>
      </c>
      <c r="D97" s="136" t="str">
        <f ca="1">IF(C97="","",Teilnehmer!C98)</f>
        <v/>
      </c>
      <c r="E97" s="136">
        <v>98</v>
      </c>
      <c r="F97" s="137">
        <f ca="1">IF(D97="",0,Teilnehmer!N98)</f>
        <v>0</v>
      </c>
      <c r="G97" s="136">
        <f ca="1">IF(D97="",9999,Teilnehmer!P98)</f>
        <v>9999</v>
      </c>
      <c r="H97" s="136">
        <f ca="1">IF(D97="",9999,Teilnehmer!Q98)</f>
        <v>9999</v>
      </c>
      <c r="I97" s="136">
        <f ca="1">IF(D97="",0,Teilnehmer!R98)</f>
        <v>0</v>
      </c>
      <c r="J97" s="136">
        <f ca="1">IF(D97="",9999,Teilnehmer!S98)</f>
        <v>9999</v>
      </c>
      <c r="K97" s="136">
        <f ca="1">IF(D97="",9999,Teilnehmer!T98)</f>
        <v>9999</v>
      </c>
      <c r="L97" s="136">
        <f ca="1">IF(D97="",9999,Teilnehmer!U98)</f>
        <v>9999</v>
      </c>
      <c r="M97" s="137" t="str">
        <f t="shared" ca="1" si="7"/>
        <v/>
      </c>
      <c r="N97" s="151" t="str">
        <f t="shared" ca="1" si="8"/>
        <v/>
      </c>
    </row>
    <row r="98" spans="1:14" x14ac:dyDescent="0.25">
      <c r="A98" s="134" t="str">
        <f t="shared" ca="1" si="6"/>
        <v/>
      </c>
      <c r="B98" s="134">
        <v>94</v>
      </c>
      <c r="C98" s="135" t="str">
        <f ca="1">IF(AND(INDIRECT("Teilnehmer!"&amp;$G$1&amp;E98)="x",INDIRECT("Teilnehmer!"&amp;$G$2&amp;E98)="x",Teilnehmer!J99=TRUE),Teilnehmer!B99,"")</f>
        <v/>
      </c>
      <c r="D98" s="136" t="str">
        <f ca="1">IF(C98="","",Teilnehmer!C99)</f>
        <v/>
      </c>
      <c r="E98" s="136">
        <v>99</v>
      </c>
      <c r="F98" s="137">
        <f ca="1">IF(D98="",0,Teilnehmer!N99)</f>
        <v>0</v>
      </c>
      <c r="G98" s="136">
        <f ca="1">IF(D98="",9999,Teilnehmer!P99)</f>
        <v>9999</v>
      </c>
      <c r="H98" s="136">
        <f ca="1">IF(D98="",9999,Teilnehmer!Q99)</f>
        <v>9999</v>
      </c>
      <c r="I98" s="136">
        <f ca="1">IF(D98="",0,Teilnehmer!R99)</f>
        <v>0</v>
      </c>
      <c r="J98" s="136">
        <f ca="1">IF(D98="",9999,Teilnehmer!S99)</f>
        <v>9999</v>
      </c>
      <c r="K98" s="136">
        <f ca="1">IF(D98="",9999,Teilnehmer!T99)</f>
        <v>9999</v>
      </c>
      <c r="L98" s="136">
        <f ca="1">IF(D98="",9999,Teilnehmer!U99)</f>
        <v>9999</v>
      </c>
      <c r="M98" s="137" t="str">
        <f t="shared" ca="1" si="7"/>
        <v/>
      </c>
      <c r="N98" s="151" t="str">
        <f t="shared" ca="1" si="8"/>
        <v/>
      </c>
    </row>
    <row r="99" spans="1:14" x14ac:dyDescent="0.25">
      <c r="A99" s="134" t="str">
        <f t="shared" ca="1" si="6"/>
        <v/>
      </c>
      <c r="B99" s="134">
        <v>95</v>
      </c>
      <c r="C99" s="135" t="str">
        <f ca="1">IF(AND(INDIRECT("Teilnehmer!"&amp;$G$1&amp;E99)="x",INDIRECT("Teilnehmer!"&amp;$G$2&amp;E99)="x",Teilnehmer!J100=TRUE),Teilnehmer!B100,"")</f>
        <v/>
      </c>
      <c r="D99" s="136" t="str">
        <f ca="1">IF(C99="","",Teilnehmer!C100)</f>
        <v/>
      </c>
      <c r="E99" s="136">
        <v>100</v>
      </c>
      <c r="F99" s="137">
        <f ca="1">IF(D99="",0,Teilnehmer!N100)</f>
        <v>0</v>
      </c>
      <c r="G99" s="136">
        <f ca="1">IF(D99="",9999,Teilnehmer!P100)</f>
        <v>9999</v>
      </c>
      <c r="H99" s="136">
        <f ca="1">IF(D99="",9999,Teilnehmer!Q100)</f>
        <v>9999</v>
      </c>
      <c r="I99" s="136">
        <f ca="1">IF(D99="",0,Teilnehmer!R100)</f>
        <v>0</v>
      </c>
      <c r="J99" s="136">
        <f ca="1">IF(D99="",9999,Teilnehmer!S100)</f>
        <v>9999</v>
      </c>
      <c r="K99" s="136">
        <f ca="1">IF(D99="",9999,Teilnehmer!T100)</f>
        <v>9999</v>
      </c>
      <c r="L99" s="136">
        <f ca="1">IF(D99="",9999,Teilnehmer!U100)</f>
        <v>9999</v>
      </c>
      <c r="M99" s="137" t="str">
        <f t="shared" ca="1" si="7"/>
        <v/>
      </c>
      <c r="N99" s="151" t="str">
        <f t="shared" ca="1" si="8"/>
        <v/>
      </c>
    </row>
    <row r="100" spans="1:14" x14ac:dyDescent="0.25">
      <c r="A100" s="134" t="str">
        <f t="shared" ca="1" si="6"/>
        <v/>
      </c>
      <c r="B100" s="134">
        <v>96</v>
      </c>
      <c r="C100" s="135" t="str">
        <f ca="1">IF(AND(INDIRECT("Teilnehmer!"&amp;$G$1&amp;E100)="x",INDIRECT("Teilnehmer!"&amp;$G$2&amp;E100)="x",Teilnehmer!J101=TRUE),Teilnehmer!B101,"")</f>
        <v/>
      </c>
      <c r="D100" s="136" t="str">
        <f ca="1">IF(C100="","",Teilnehmer!C101)</f>
        <v/>
      </c>
      <c r="E100" s="136">
        <v>101</v>
      </c>
      <c r="F100" s="137">
        <f ca="1">IF(D100="",0,Teilnehmer!N101)</f>
        <v>0</v>
      </c>
      <c r="G100" s="136">
        <f ca="1">IF(D100="",9999,Teilnehmer!P101)</f>
        <v>9999</v>
      </c>
      <c r="H100" s="136">
        <f ca="1">IF(D100="",9999,Teilnehmer!Q101)</f>
        <v>9999</v>
      </c>
      <c r="I100" s="136">
        <f ca="1">IF(D100="",0,Teilnehmer!R101)</f>
        <v>0</v>
      </c>
      <c r="J100" s="136">
        <f ca="1">IF(D100="",9999,Teilnehmer!S101)</f>
        <v>9999</v>
      </c>
      <c r="K100" s="136">
        <f ca="1">IF(D100="",9999,Teilnehmer!T101)</f>
        <v>9999</v>
      </c>
      <c r="L100" s="136">
        <f ca="1">IF(D100="",9999,Teilnehmer!U101)</f>
        <v>9999</v>
      </c>
      <c r="M100" s="137" t="str">
        <f t="shared" ca="1" si="7"/>
        <v/>
      </c>
      <c r="N100" s="151" t="str">
        <f t="shared" ca="1" si="8"/>
        <v/>
      </c>
    </row>
    <row r="101" spans="1:14" x14ac:dyDescent="0.25">
      <c r="A101" s="134" t="str">
        <f t="shared" ca="1" si="6"/>
        <v/>
      </c>
      <c r="B101" s="134">
        <v>97</v>
      </c>
      <c r="C101" s="135" t="str">
        <f ca="1">IF(AND(INDIRECT("Teilnehmer!"&amp;$G$1&amp;E101)="x",INDIRECT("Teilnehmer!"&amp;$G$2&amp;E101)="x",Teilnehmer!J102=TRUE),Teilnehmer!B102,"")</f>
        <v/>
      </c>
      <c r="D101" s="136" t="str">
        <f ca="1">IF(C101="","",Teilnehmer!C102)</f>
        <v/>
      </c>
      <c r="E101" s="136">
        <v>102</v>
      </c>
      <c r="F101" s="137">
        <f ca="1">IF(D101="",0,Teilnehmer!N102)</f>
        <v>0</v>
      </c>
      <c r="G101" s="136">
        <f ca="1">IF(D101="",9999,Teilnehmer!P102)</f>
        <v>9999</v>
      </c>
      <c r="H101" s="136">
        <f ca="1">IF(D101="",9999,Teilnehmer!Q102)</f>
        <v>9999</v>
      </c>
      <c r="I101" s="136">
        <f ca="1">IF(D101="",0,Teilnehmer!R102)</f>
        <v>0</v>
      </c>
      <c r="J101" s="136">
        <f ca="1">IF(D101="",9999,Teilnehmer!S102)</f>
        <v>9999</v>
      </c>
      <c r="K101" s="136">
        <f ca="1">IF(D101="",9999,Teilnehmer!T102)</f>
        <v>9999</v>
      </c>
      <c r="L101" s="136">
        <f ca="1">IF(D101="",9999,Teilnehmer!U102)</f>
        <v>9999</v>
      </c>
      <c r="M101" s="137" t="str">
        <f t="shared" ref="M101:M124" ca="1" si="9">IF(D101="","",F101)</f>
        <v/>
      </c>
      <c r="N101" s="151" t="str">
        <f t="shared" ref="N101:N132" ca="1" si="10">IF(D101="","",(IF(D100="Jugendfeuerwehr","",M100-M101)))</f>
        <v/>
      </c>
    </row>
    <row r="102" spans="1:14" x14ac:dyDescent="0.25">
      <c r="A102" s="134" t="str">
        <f t="shared" ca="1" si="6"/>
        <v/>
      </c>
      <c r="B102" s="134">
        <v>98</v>
      </c>
      <c r="C102" s="135" t="str">
        <f ca="1">IF(AND(INDIRECT("Teilnehmer!"&amp;$G$1&amp;E102)="x",INDIRECT("Teilnehmer!"&amp;$G$2&amp;E102)="x",Teilnehmer!J103=TRUE),Teilnehmer!B103,"")</f>
        <v/>
      </c>
      <c r="D102" s="136" t="str">
        <f ca="1">IF(C102="","",Teilnehmer!C103)</f>
        <v/>
      </c>
      <c r="E102" s="136">
        <v>103</v>
      </c>
      <c r="F102" s="137">
        <f ca="1">IF(D102="",0,Teilnehmer!N103)</f>
        <v>0</v>
      </c>
      <c r="G102" s="136">
        <f ca="1">IF(D102="",9999,Teilnehmer!P103)</f>
        <v>9999</v>
      </c>
      <c r="H102" s="136">
        <f ca="1">IF(D102="",9999,Teilnehmer!Q103)</f>
        <v>9999</v>
      </c>
      <c r="I102" s="136">
        <f ca="1">IF(D102="",0,Teilnehmer!R103)</f>
        <v>0</v>
      </c>
      <c r="J102" s="136">
        <f ca="1">IF(D102="",9999,Teilnehmer!S103)</f>
        <v>9999</v>
      </c>
      <c r="K102" s="136">
        <f ca="1">IF(D102="",9999,Teilnehmer!T103)</f>
        <v>9999</v>
      </c>
      <c r="L102" s="136">
        <f ca="1">IF(D102="",9999,Teilnehmer!U103)</f>
        <v>9999</v>
      </c>
      <c r="M102" s="137" t="str">
        <f t="shared" ca="1" si="9"/>
        <v/>
      </c>
      <c r="N102" s="151" t="str">
        <f t="shared" ca="1" si="10"/>
        <v/>
      </c>
    </row>
    <row r="103" spans="1:14" x14ac:dyDescent="0.25">
      <c r="A103" s="134" t="str">
        <f t="shared" ca="1" si="6"/>
        <v/>
      </c>
      <c r="B103" s="134">
        <v>99</v>
      </c>
      <c r="C103" s="135" t="str">
        <f ca="1">IF(AND(INDIRECT("Teilnehmer!"&amp;$G$1&amp;E103)="x",INDIRECT("Teilnehmer!"&amp;$G$2&amp;E103)="x",Teilnehmer!J104=TRUE),Teilnehmer!B104,"")</f>
        <v/>
      </c>
      <c r="D103" s="136" t="str">
        <f ca="1">IF(C103="","",Teilnehmer!C104)</f>
        <v/>
      </c>
      <c r="E103" s="136">
        <v>104</v>
      </c>
      <c r="F103" s="137">
        <f ca="1">IF(D103="",0,Teilnehmer!N104)</f>
        <v>0</v>
      </c>
      <c r="G103" s="136">
        <f ca="1">IF(D103="",9999,Teilnehmer!P104)</f>
        <v>9999</v>
      </c>
      <c r="H103" s="136">
        <f ca="1">IF(D103="",9999,Teilnehmer!Q104)</f>
        <v>9999</v>
      </c>
      <c r="I103" s="136">
        <f ca="1">IF(D103="",0,Teilnehmer!R104)</f>
        <v>0</v>
      </c>
      <c r="J103" s="136">
        <f ca="1">IF(D103="",9999,Teilnehmer!S104)</f>
        <v>9999</v>
      </c>
      <c r="K103" s="136">
        <f ca="1">IF(D103="",9999,Teilnehmer!T104)</f>
        <v>9999</v>
      </c>
      <c r="L103" s="136">
        <f ca="1">IF(D103="",9999,Teilnehmer!U104)</f>
        <v>9999</v>
      </c>
      <c r="M103" s="137" t="str">
        <f t="shared" ca="1" si="9"/>
        <v/>
      </c>
      <c r="N103" s="151" t="str">
        <f t="shared" ca="1" si="10"/>
        <v/>
      </c>
    </row>
    <row r="104" spans="1:14" x14ac:dyDescent="0.25">
      <c r="A104" s="134" t="str">
        <f t="shared" ca="1" si="6"/>
        <v/>
      </c>
      <c r="B104" s="134">
        <v>100</v>
      </c>
      <c r="C104" s="135" t="str">
        <f ca="1">IF(AND(INDIRECT("Teilnehmer!"&amp;$G$1&amp;E104)="x",INDIRECT("Teilnehmer!"&amp;$G$2&amp;E104)="x",Teilnehmer!J105=TRUE),Teilnehmer!B105,"")</f>
        <v/>
      </c>
      <c r="D104" s="136" t="str">
        <f ca="1">IF(C104="","",Teilnehmer!C105)</f>
        <v/>
      </c>
      <c r="E104" s="136">
        <v>105</v>
      </c>
      <c r="F104" s="137">
        <f ca="1">IF(D104="",0,Teilnehmer!N105)</f>
        <v>0</v>
      </c>
      <c r="G104" s="136">
        <f ca="1">IF(D104="",9999,Teilnehmer!P105)</f>
        <v>9999</v>
      </c>
      <c r="H104" s="136">
        <f ca="1">IF(D104="",9999,Teilnehmer!Q105)</f>
        <v>9999</v>
      </c>
      <c r="I104" s="136">
        <f ca="1">IF(D104="",0,Teilnehmer!R105)</f>
        <v>0</v>
      </c>
      <c r="J104" s="136">
        <f ca="1">IF(D104="",9999,Teilnehmer!S105)</f>
        <v>9999</v>
      </c>
      <c r="K104" s="136">
        <f ca="1">IF(D104="",9999,Teilnehmer!T105)</f>
        <v>9999</v>
      </c>
      <c r="L104" s="136">
        <f ca="1">IF(D104="",9999,Teilnehmer!U105)</f>
        <v>9999</v>
      </c>
      <c r="M104" s="137" t="str">
        <f t="shared" ca="1" si="9"/>
        <v/>
      </c>
      <c r="N104" s="151" t="str">
        <f t="shared" ca="1" si="10"/>
        <v/>
      </c>
    </row>
    <row r="105" spans="1:14" x14ac:dyDescent="0.25">
      <c r="A105" s="134" t="str">
        <f t="shared" ca="1" si="6"/>
        <v/>
      </c>
      <c r="B105" s="134">
        <v>101</v>
      </c>
      <c r="C105" s="135" t="str">
        <f ca="1">IF(AND(INDIRECT("Teilnehmer!"&amp;$G$1&amp;E105)="x",INDIRECT("Teilnehmer!"&amp;$G$2&amp;E105)="x",Teilnehmer!J106=TRUE),Teilnehmer!B106,"")</f>
        <v/>
      </c>
      <c r="D105" s="136" t="str">
        <f ca="1">IF(C105="","",Teilnehmer!C106)</f>
        <v/>
      </c>
      <c r="E105" s="136">
        <v>106</v>
      </c>
      <c r="F105" s="137">
        <f ca="1">IF(D105="",0,Teilnehmer!N106)</f>
        <v>0</v>
      </c>
      <c r="G105" s="136">
        <f ca="1">IF(D105="",9999,Teilnehmer!P106)</f>
        <v>9999</v>
      </c>
      <c r="H105" s="136">
        <f ca="1">IF(D105="",9999,Teilnehmer!Q106)</f>
        <v>9999</v>
      </c>
      <c r="I105" s="136">
        <f ca="1">IF(D105="",0,Teilnehmer!R106)</f>
        <v>0</v>
      </c>
      <c r="J105" s="136">
        <f ca="1">IF(D105="",9999,Teilnehmer!S106)</f>
        <v>9999</v>
      </c>
      <c r="K105" s="136">
        <f ca="1">IF(D105="",9999,Teilnehmer!T106)</f>
        <v>9999</v>
      </c>
      <c r="L105" s="136">
        <f ca="1">IF(D105="",9999,Teilnehmer!U106)</f>
        <v>9999</v>
      </c>
      <c r="M105" s="137" t="str">
        <f t="shared" ca="1" si="9"/>
        <v/>
      </c>
      <c r="N105" s="151" t="str">
        <f t="shared" ca="1" si="10"/>
        <v/>
      </c>
    </row>
    <row r="106" spans="1:14" x14ac:dyDescent="0.25">
      <c r="A106" s="134" t="str">
        <f t="shared" ca="1" si="6"/>
        <v/>
      </c>
      <c r="B106" s="134">
        <v>102</v>
      </c>
      <c r="C106" s="135" t="str">
        <f ca="1">IF(AND(INDIRECT("Teilnehmer!"&amp;$G$1&amp;E106)="x",INDIRECT("Teilnehmer!"&amp;$G$2&amp;E106)="x",Teilnehmer!J107=TRUE),Teilnehmer!B107,"")</f>
        <v/>
      </c>
      <c r="D106" s="136" t="str">
        <f ca="1">IF(C106="","",Teilnehmer!C107)</f>
        <v/>
      </c>
      <c r="E106" s="136">
        <v>107</v>
      </c>
      <c r="F106" s="137">
        <f ca="1">IF(D106="",0,Teilnehmer!N107)</f>
        <v>0</v>
      </c>
      <c r="G106" s="136">
        <f ca="1">IF(D106="",9999,Teilnehmer!P107)</f>
        <v>9999</v>
      </c>
      <c r="H106" s="136">
        <f ca="1">IF(D106="",9999,Teilnehmer!Q107)</f>
        <v>9999</v>
      </c>
      <c r="I106" s="136">
        <f ca="1">IF(D106="",0,Teilnehmer!R107)</f>
        <v>0</v>
      </c>
      <c r="J106" s="136">
        <f ca="1">IF(D106="",9999,Teilnehmer!S107)</f>
        <v>9999</v>
      </c>
      <c r="K106" s="136">
        <f ca="1">IF(D106="",9999,Teilnehmer!T107)</f>
        <v>9999</v>
      </c>
      <c r="L106" s="136">
        <f ca="1">IF(D106="",9999,Teilnehmer!U107)</f>
        <v>9999</v>
      </c>
      <c r="M106" s="137" t="str">
        <f t="shared" ca="1" si="9"/>
        <v/>
      </c>
      <c r="N106" s="151" t="str">
        <f t="shared" ca="1" si="10"/>
        <v/>
      </c>
    </row>
    <row r="107" spans="1:14" x14ac:dyDescent="0.25">
      <c r="A107" s="134" t="str">
        <f t="shared" ca="1" si="6"/>
        <v/>
      </c>
      <c r="B107" s="134">
        <v>103</v>
      </c>
      <c r="C107" s="135" t="str">
        <f ca="1">IF(AND(INDIRECT("Teilnehmer!"&amp;$G$1&amp;E107)="x",INDIRECT("Teilnehmer!"&amp;$G$2&amp;E107)="x",Teilnehmer!J108=TRUE),Teilnehmer!B108,"")</f>
        <v/>
      </c>
      <c r="D107" s="136" t="str">
        <f ca="1">IF(C107="","",Teilnehmer!C108)</f>
        <v/>
      </c>
      <c r="E107" s="136">
        <v>108</v>
      </c>
      <c r="F107" s="137">
        <f ca="1">IF(D107="",0,Teilnehmer!N108)</f>
        <v>0</v>
      </c>
      <c r="G107" s="136">
        <f ca="1">IF(D107="",9999,Teilnehmer!P108)</f>
        <v>9999</v>
      </c>
      <c r="H107" s="136">
        <f ca="1">IF(D107="",9999,Teilnehmer!Q108)</f>
        <v>9999</v>
      </c>
      <c r="I107" s="136">
        <f ca="1">IF(D107="",0,Teilnehmer!R108)</f>
        <v>0</v>
      </c>
      <c r="J107" s="136">
        <f ca="1">IF(D107="",9999,Teilnehmer!S108)</f>
        <v>9999</v>
      </c>
      <c r="K107" s="136">
        <f ca="1">IF(D107="",9999,Teilnehmer!T108)</f>
        <v>9999</v>
      </c>
      <c r="L107" s="136">
        <f ca="1">IF(D107="",9999,Teilnehmer!U108)</f>
        <v>9999</v>
      </c>
      <c r="M107" s="137" t="str">
        <f t="shared" ca="1" si="9"/>
        <v/>
      </c>
      <c r="N107" s="151" t="str">
        <f t="shared" ca="1" si="10"/>
        <v/>
      </c>
    </row>
    <row r="108" spans="1:14" x14ac:dyDescent="0.25">
      <c r="A108" s="134" t="str">
        <f t="shared" ca="1" si="6"/>
        <v/>
      </c>
      <c r="B108" s="134">
        <v>104</v>
      </c>
      <c r="C108" s="135" t="str">
        <f ca="1">IF(AND(INDIRECT("Teilnehmer!"&amp;$G$1&amp;E108)="x",INDIRECT("Teilnehmer!"&amp;$G$2&amp;E108)="x",Teilnehmer!J109=TRUE),Teilnehmer!B109,"")</f>
        <v/>
      </c>
      <c r="D108" s="136" t="str">
        <f ca="1">IF(C108="","",Teilnehmer!C109)</f>
        <v/>
      </c>
      <c r="E108" s="136">
        <v>109</v>
      </c>
      <c r="F108" s="137">
        <f ca="1">IF(D108="",0,Teilnehmer!N109)</f>
        <v>0</v>
      </c>
      <c r="G108" s="136">
        <f ca="1">IF(D108="",9999,Teilnehmer!P109)</f>
        <v>9999</v>
      </c>
      <c r="H108" s="136">
        <f ca="1">IF(D108="",9999,Teilnehmer!Q109)</f>
        <v>9999</v>
      </c>
      <c r="I108" s="136">
        <f ca="1">IF(D108="",0,Teilnehmer!R109)</f>
        <v>0</v>
      </c>
      <c r="J108" s="136">
        <f ca="1">IF(D108="",9999,Teilnehmer!S109)</f>
        <v>9999</v>
      </c>
      <c r="K108" s="136">
        <f ca="1">IF(D108="",9999,Teilnehmer!T109)</f>
        <v>9999</v>
      </c>
      <c r="L108" s="136">
        <f ca="1">IF(D108="",9999,Teilnehmer!U109)</f>
        <v>9999</v>
      </c>
      <c r="M108" s="137" t="str">
        <f t="shared" ca="1" si="9"/>
        <v/>
      </c>
      <c r="N108" s="151" t="str">
        <f t="shared" ca="1" si="10"/>
        <v/>
      </c>
    </row>
    <row r="109" spans="1:14" x14ac:dyDescent="0.25">
      <c r="A109" s="134" t="str">
        <f t="shared" ca="1" si="6"/>
        <v/>
      </c>
      <c r="B109" s="134">
        <v>105</v>
      </c>
      <c r="C109" s="135" t="str">
        <f ca="1">IF(AND(INDIRECT("Teilnehmer!"&amp;$G$1&amp;E109)="x",INDIRECT("Teilnehmer!"&amp;$G$2&amp;E109)="x",Teilnehmer!J110=TRUE),Teilnehmer!B110,"")</f>
        <v/>
      </c>
      <c r="D109" s="136" t="str">
        <f ca="1">IF(C109="","",Teilnehmer!C110)</f>
        <v/>
      </c>
      <c r="E109" s="136">
        <v>110</v>
      </c>
      <c r="F109" s="137">
        <f ca="1">IF(D109="",0,Teilnehmer!N110)</f>
        <v>0</v>
      </c>
      <c r="G109" s="136">
        <f ca="1">IF(D109="",9999,Teilnehmer!P110)</f>
        <v>9999</v>
      </c>
      <c r="H109" s="136">
        <f ca="1">IF(D109="",9999,Teilnehmer!Q110)</f>
        <v>9999</v>
      </c>
      <c r="I109" s="136">
        <f ca="1">IF(D109="",0,Teilnehmer!R110)</f>
        <v>0</v>
      </c>
      <c r="J109" s="136">
        <f ca="1">IF(D109="",9999,Teilnehmer!S110)</f>
        <v>9999</v>
      </c>
      <c r="K109" s="136">
        <f ca="1">IF(D109="",9999,Teilnehmer!T110)</f>
        <v>9999</v>
      </c>
      <c r="L109" s="136">
        <f ca="1">IF(D109="",9999,Teilnehmer!U110)</f>
        <v>9999</v>
      </c>
      <c r="M109" s="137" t="str">
        <f t="shared" ca="1" si="9"/>
        <v/>
      </c>
      <c r="N109" s="151" t="str">
        <f t="shared" ca="1" si="10"/>
        <v/>
      </c>
    </row>
    <row r="110" spans="1:14" x14ac:dyDescent="0.25">
      <c r="A110" s="134" t="str">
        <f t="shared" ca="1" si="6"/>
        <v/>
      </c>
      <c r="B110" s="134">
        <v>106</v>
      </c>
      <c r="C110" s="135" t="str">
        <f ca="1">IF(AND(INDIRECT("Teilnehmer!"&amp;$G$1&amp;E110)="x",INDIRECT("Teilnehmer!"&amp;$G$2&amp;E110)="x",Teilnehmer!J111=TRUE),Teilnehmer!B111,"")</f>
        <v/>
      </c>
      <c r="D110" s="136" t="str">
        <f ca="1">IF(C110="","",Teilnehmer!C111)</f>
        <v/>
      </c>
      <c r="E110" s="136">
        <v>111</v>
      </c>
      <c r="F110" s="137">
        <f ca="1">IF(D110="",0,Teilnehmer!N111)</f>
        <v>0</v>
      </c>
      <c r="G110" s="136">
        <f ca="1">IF(D110="",9999,Teilnehmer!P111)</f>
        <v>9999</v>
      </c>
      <c r="H110" s="136">
        <f ca="1">IF(D110="",9999,Teilnehmer!Q111)</f>
        <v>9999</v>
      </c>
      <c r="I110" s="136">
        <f ca="1">IF(D110="",0,Teilnehmer!R111)</f>
        <v>0</v>
      </c>
      <c r="J110" s="136">
        <f ca="1">IF(D110="",9999,Teilnehmer!S111)</f>
        <v>9999</v>
      </c>
      <c r="K110" s="136">
        <f ca="1">IF(D110="",9999,Teilnehmer!T111)</f>
        <v>9999</v>
      </c>
      <c r="L110" s="136">
        <f ca="1">IF(D110="",9999,Teilnehmer!U111)</f>
        <v>9999</v>
      </c>
      <c r="M110" s="137" t="str">
        <f t="shared" ca="1" si="9"/>
        <v/>
      </c>
      <c r="N110" s="151" t="str">
        <f t="shared" ca="1" si="10"/>
        <v/>
      </c>
    </row>
    <row r="111" spans="1:14" x14ac:dyDescent="0.25">
      <c r="A111" s="134" t="str">
        <f t="shared" ca="1" si="6"/>
        <v/>
      </c>
      <c r="B111" s="134">
        <v>107</v>
      </c>
      <c r="C111" s="135" t="str">
        <f ca="1">IF(AND(INDIRECT("Teilnehmer!"&amp;$G$1&amp;E111)="x",INDIRECT("Teilnehmer!"&amp;$G$2&amp;E111)="x",Teilnehmer!J112=TRUE),Teilnehmer!B112,"")</f>
        <v/>
      </c>
      <c r="D111" s="136" t="str">
        <f ca="1">IF(C111="","",Teilnehmer!C112)</f>
        <v/>
      </c>
      <c r="E111" s="136">
        <v>112</v>
      </c>
      <c r="F111" s="137">
        <f ca="1">IF(D111="",0,Teilnehmer!N112)</f>
        <v>0</v>
      </c>
      <c r="G111" s="136">
        <f ca="1">IF(D111="",9999,Teilnehmer!P112)</f>
        <v>9999</v>
      </c>
      <c r="H111" s="136">
        <f ca="1">IF(D111="",9999,Teilnehmer!Q112)</f>
        <v>9999</v>
      </c>
      <c r="I111" s="136">
        <f ca="1">IF(D111="",0,Teilnehmer!R112)</f>
        <v>0</v>
      </c>
      <c r="J111" s="136">
        <f ca="1">IF(D111="",9999,Teilnehmer!S112)</f>
        <v>9999</v>
      </c>
      <c r="K111" s="136">
        <f ca="1">IF(D111="",9999,Teilnehmer!T112)</f>
        <v>9999</v>
      </c>
      <c r="L111" s="136">
        <f ca="1">IF(D111="",9999,Teilnehmer!U112)</f>
        <v>9999</v>
      </c>
      <c r="M111" s="137" t="str">
        <f t="shared" ca="1" si="9"/>
        <v/>
      </c>
      <c r="N111" s="151" t="str">
        <f t="shared" ca="1" si="10"/>
        <v/>
      </c>
    </row>
    <row r="112" spans="1:14" x14ac:dyDescent="0.25">
      <c r="A112" s="134" t="str">
        <f t="shared" ca="1" si="6"/>
        <v/>
      </c>
      <c r="B112" s="134">
        <v>108</v>
      </c>
      <c r="C112" s="135" t="str">
        <f ca="1">IF(AND(INDIRECT("Teilnehmer!"&amp;$G$1&amp;E112)="x",INDIRECT("Teilnehmer!"&amp;$G$2&amp;E112)="x",Teilnehmer!J113=TRUE),Teilnehmer!B113,"")</f>
        <v/>
      </c>
      <c r="D112" s="136" t="str">
        <f ca="1">IF(C112="","",Teilnehmer!C113)</f>
        <v/>
      </c>
      <c r="E112" s="136">
        <v>113</v>
      </c>
      <c r="F112" s="137">
        <f ca="1">IF(D112="",0,Teilnehmer!N113)</f>
        <v>0</v>
      </c>
      <c r="G112" s="136">
        <f ca="1">IF(D112="",9999,Teilnehmer!P113)</f>
        <v>9999</v>
      </c>
      <c r="H112" s="136">
        <f ca="1">IF(D112="",9999,Teilnehmer!Q113)</f>
        <v>9999</v>
      </c>
      <c r="I112" s="136">
        <f ca="1">IF(D112="",0,Teilnehmer!R113)</f>
        <v>0</v>
      </c>
      <c r="J112" s="136">
        <f ca="1">IF(D112="",9999,Teilnehmer!S113)</f>
        <v>9999</v>
      </c>
      <c r="K112" s="136">
        <f ca="1">IF(D112="",9999,Teilnehmer!T113)</f>
        <v>9999</v>
      </c>
      <c r="L112" s="136">
        <f ca="1">IF(D112="",9999,Teilnehmer!U113)</f>
        <v>9999</v>
      </c>
      <c r="M112" s="137" t="str">
        <f t="shared" ca="1" si="9"/>
        <v/>
      </c>
      <c r="N112" s="151" t="str">
        <f t="shared" ca="1" si="10"/>
        <v/>
      </c>
    </row>
    <row r="113" spans="1:14" x14ac:dyDescent="0.25">
      <c r="A113" s="134" t="str">
        <f t="shared" ca="1" si="6"/>
        <v/>
      </c>
      <c r="B113" s="134">
        <v>109</v>
      </c>
      <c r="C113" s="135" t="str">
        <f ca="1">IF(AND(INDIRECT("Teilnehmer!"&amp;$G$1&amp;E113)="x",INDIRECT("Teilnehmer!"&amp;$G$2&amp;E113)="x",Teilnehmer!J114=TRUE),Teilnehmer!B114,"")</f>
        <v/>
      </c>
      <c r="D113" s="136" t="str">
        <f ca="1">IF(C113="","",Teilnehmer!C114)</f>
        <v/>
      </c>
      <c r="E113" s="136">
        <v>114</v>
      </c>
      <c r="F113" s="137">
        <f ca="1">IF(D113="",0,Teilnehmer!N114)</f>
        <v>0</v>
      </c>
      <c r="G113" s="136">
        <f ca="1">IF(D113="",9999,Teilnehmer!P114)</f>
        <v>9999</v>
      </c>
      <c r="H113" s="136">
        <f ca="1">IF(D113="",9999,Teilnehmer!Q114)</f>
        <v>9999</v>
      </c>
      <c r="I113" s="136">
        <f ca="1">IF(D113="",0,Teilnehmer!R114)</f>
        <v>0</v>
      </c>
      <c r="J113" s="136">
        <f ca="1">IF(D113="",9999,Teilnehmer!S114)</f>
        <v>9999</v>
      </c>
      <c r="K113" s="136">
        <f ca="1">IF(D113="",9999,Teilnehmer!T114)</f>
        <v>9999</v>
      </c>
      <c r="L113" s="136">
        <f ca="1">IF(D113="",9999,Teilnehmer!U114)</f>
        <v>9999</v>
      </c>
      <c r="M113" s="137" t="str">
        <f t="shared" ca="1" si="9"/>
        <v/>
      </c>
      <c r="N113" s="151" t="str">
        <f t="shared" ca="1" si="10"/>
        <v/>
      </c>
    </row>
    <row r="114" spans="1:14" x14ac:dyDescent="0.25">
      <c r="A114" s="134" t="str">
        <f t="shared" ca="1" si="6"/>
        <v/>
      </c>
      <c r="B114" s="134">
        <v>110</v>
      </c>
      <c r="C114" s="135" t="str">
        <f ca="1">IF(AND(INDIRECT("Teilnehmer!"&amp;$G$1&amp;E114)="x",INDIRECT("Teilnehmer!"&amp;$G$2&amp;E114)="x",Teilnehmer!J115=TRUE),Teilnehmer!B115,"")</f>
        <v/>
      </c>
      <c r="D114" s="136" t="str">
        <f ca="1">IF(C114="","",Teilnehmer!C115)</f>
        <v/>
      </c>
      <c r="E114" s="136">
        <v>115</v>
      </c>
      <c r="F114" s="137">
        <f ca="1">IF(D114="",0,Teilnehmer!N115)</f>
        <v>0</v>
      </c>
      <c r="G114" s="136">
        <f ca="1">IF(D114="",9999,Teilnehmer!P115)</f>
        <v>9999</v>
      </c>
      <c r="H114" s="136">
        <f ca="1">IF(D114="",9999,Teilnehmer!Q115)</f>
        <v>9999</v>
      </c>
      <c r="I114" s="136">
        <f ca="1">IF(D114="",0,Teilnehmer!R115)</f>
        <v>0</v>
      </c>
      <c r="J114" s="136">
        <f ca="1">IF(D114="",9999,Teilnehmer!S115)</f>
        <v>9999</v>
      </c>
      <c r="K114" s="136">
        <f ca="1">IF(D114="",9999,Teilnehmer!T115)</f>
        <v>9999</v>
      </c>
      <c r="L114" s="136">
        <f ca="1">IF(D114="",9999,Teilnehmer!U115)</f>
        <v>9999</v>
      </c>
      <c r="M114" s="137" t="str">
        <f t="shared" ca="1" si="9"/>
        <v/>
      </c>
      <c r="N114" s="151" t="str">
        <f t="shared" ca="1" si="10"/>
        <v/>
      </c>
    </row>
    <row r="115" spans="1:14" x14ac:dyDescent="0.25">
      <c r="A115" s="134" t="str">
        <f t="shared" ca="1" si="6"/>
        <v/>
      </c>
      <c r="B115" s="134">
        <v>111</v>
      </c>
      <c r="C115" s="135" t="str">
        <f ca="1">IF(AND(INDIRECT("Teilnehmer!"&amp;$G$1&amp;E115)="x",INDIRECT("Teilnehmer!"&amp;$G$2&amp;E115)="x",Teilnehmer!J116=TRUE),Teilnehmer!B116,"")</f>
        <v/>
      </c>
      <c r="D115" s="136" t="str">
        <f ca="1">IF(C115="","",Teilnehmer!C116)</f>
        <v/>
      </c>
      <c r="E115" s="136">
        <v>116</v>
      </c>
      <c r="F115" s="137">
        <f ca="1">IF(D115="",0,Teilnehmer!N116)</f>
        <v>0</v>
      </c>
      <c r="G115" s="136">
        <f ca="1">IF(D115="",9999,Teilnehmer!P116)</f>
        <v>9999</v>
      </c>
      <c r="H115" s="136">
        <f ca="1">IF(D115="",9999,Teilnehmer!Q116)</f>
        <v>9999</v>
      </c>
      <c r="I115" s="136">
        <f ca="1">IF(D115="",0,Teilnehmer!R116)</f>
        <v>0</v>
      </c>
      <c r="J115" s="136">
        <f ca="1">IF(D115="",9999,Teilnehmer!S116)</f>
        <v>9999</v>
      </c>
      <c r="K115" s="136">
        <f ca="1">IF(D115="",9999,Teilnehmer!T116)</f>
        <v>9999</v>
      </c>
      <c r="L115" s="136">
        <f ca="1">IF(D115="",9999,Teilnehmer!U116)</f>
        <v>9999</v>
      </c>
      <c r="M115" s="137" t="str">
        <f t="shared" ca="1" si="9"/>
        <v/>
      </c>
      <c r="N115" s="151" t="str">
        <f t="shared" ca="1" si="10"/>
        <v/>
      </c>
    </row>
    <row r="116" spans="1:14" x14ac:dyDescent="0.25">
      <c r="A116" s="134" t="str">
        <f t="shared" ca="1" si="6"/>
        <v/>
      </c>
      <c r="B116" s="134">
        <v>112</v>
      </c>
      <c r="C116" s="135" t="str">
        <f ca="1">IF(AND(INDIRECT("Teilnehmer!"&amp;$G$1&amp;E116)="x",INDIRECT("Teilnehmer!"&amp;$G$2&amp;E116)="x",Teilnehmer!J117=TRUE),Teilnehmer!B117,"")</f>
        <v/>
      </c>
      <c r="D116" s="136" t="str">
        <f ca="1">IF(C116="","",Teilnehmer!C117)</f>
        <v/>
      </c>
      <c r="E116" s="136">
        <v>117</v>
      </c>
      <c r="F116" s="137">
        <f ca="1">IF(D116="",0,Teilnehmer!N117)</f>
        <v>0</v>
      </c>
      <c r="G116" s="136">
        <f ca="1">IF(D116="",9999,Teilnehmer!P117)</f>
        <v>9999</v>
      </c>
      <c r="H116" s="136">
        <f ca="1">IF(D116="",9999,Teilnehmer!Q117)</f>
        <v>9999</v>
      </c>
      <c r="I116" s="136">
        <f ca="1">IF(D116="",0,Teilnehmer!R117)</f>
        <v>0</v>
      </c>
      <c r="J116" s="136">
        <f ca="1">IF(D116="",9999,Teilnehmer!S117)</f>
        <v>9999</v>
      </c>
      <c r="K116" s="136">
        <f ca="1">IF(D116="",9999,Teilnehmer!T117)</f>
        <v>9999</v>
      </c>
      <c r="L116" s="136">
        <f ca="1">IF(D116="",9999,Teilnehmer!U117)</f>
        <v>9999</v>
      </c>
      <c r="M116" s="137" t="str">
        <f t="shared" ca="1" si="9"/>
        <v/>
      </c>
      <c r="N116" s="151" t="str">
        <f t="shared" ca="1" si="10"/>
        <v/>
      </c>
    </row>
    <row r="117" spans="1:14" x14ac:dyDescent="0.25">
      <c r="A117" s="134" t="str">
        <f t="shared" ca="1" si="6"/>
        <v/>
      </c>
      <c r="B117" s="134">
        <v>113</v>
      </c>
      <c r="C117" s="135" t="str">
        <f ca="1">IF(AND(INDIRECT("Teilnehmer!"&amp;$G$1&amp;E117)="x",INDIRECT("Teilnehmer!"&amp;$G$2&amp;E117)="x",Teilnehmer!J118=TRUE),Teilnehmer!B118,"")</f>
        <v/>
      </c>
      <c r="D117" s="136" t="str">
        <f ca="1">IF(C117="","",Teilnehmer!C118)</f>
        <v/>
      </c>
      <c r="E117" s="136">
        <v>118</v>
      </c>
      <c r="F117" s="137">
        <f ca="1">IF(D117="",0,Teilnehmer!N118)</f>
        <v>0</v>
      </c>
      <c r="G117" s="136">
        <f ca="1">IF(D117="",9999,Teilnehmer!P118)</f>
        <v>9999</v>
      </c>
      <c r="H117" s="136">
        <f ca="1">IF(D117="",9999,Teilnehmer!Q118)</f>
        <v>9999</v>
      </c>
      <c r="I117" s="136">
        <f ca="1">IF(D117="",0,Teilnehmer!R118)</f>
        <v>0</v>
      </c>
      <c r="J117" s="136">
        <f ca="1">IF(D117="",9999,Teilnehmer!S118)</f>
        <v>9999</v>
      </c>
      <c r="K117" s="136">
        <f ca="1">IF(D117="",9999,Teilnehmer!T118)</f>
        <v>9999</v>
      </c>
      <c r="L117" s="136">
        <f ca="1">IF(D117="",9999,Teilnehmer!U118)</f>
        <v>9999</v>
      </c>
      <c r="M117" s="137" t="str">
        <f t="shared" ca="1" si="9"/>
        <v/>
      </c>
      <c r="N117" s="151" t="str">
        <f t="shared" ca="1" si="10"/>
        <v/>
      </c>
    </row>
    <row r="118" spans="1:14" x14ac:dyDescent="0.25">
      <c r="A118" s="134" t="str">
        <f t="shared" ca="1" si="6"/>
        <v/>
      </c>
      <c r="B118" s="134">
        <v>114</v>
      </c>
      <c r="C118" s="135" t="str">
        <f ca="1">IF(AND(INDIRECT("Teilnehmer!"&amp;$G$1&amp;E118)="x",INDIRECT("Teilnehmer!"&amp;$G$2&amp;E118)="x",Teilnehmer!J119=TRUE),Teilnehmer!B119,"")</f>
        <v/>
      </c>
      <c r="D118" s="136" t="str">
        <f ca="1">IF(C118="","",Teilnehmer!C119)</f>
        <v/>
      </c>
      <c r="E118" s="136">
        <v>119</v>
      </c>
      <c r="F118" s="137">
        <f ca="1">IF(D118="",0,Teilnehmer!N119)</f>
        <v>0</v>
      </c>
      <c r="G118" s="136">
        <f ca="1">IF(D118="",9999,Teilnehmer!P119)</f>
        <v>9999</v>
      </c>
      <c r="H118" s="136">
        <f ca="1">IF(D118="",9999,Teilnehmer!Q119)</f>
        <v>9999</v>
      </c>
      <c r="I118" s="136">
        <f ca="1">IF(D118="",0,Teilnehmer!R119)</f>
        <v>0</v>
      </c>
      <c r="J118" s="136">
        <f ca="1">IF(D118="",9999,Teilnehmer!S119)</f>
        <v>9999</v>
      </c>
      <c r="K118" s="136">
        <f ca="1">IF(D118="",9999,Teilnehmer!T119)</f>
        <v>9999</v>
      </c>
      <c r="L118" s="136">
        <f ca="1">IF(D118="",9999,Teilnehmer!U119)</f>
        <v>9999</v>
      </c>
      <c r="M118" s="137" t="str">
        <f t="shared" ca="1" si="9"/>
        <v/>
      </c>
      <c r="N118" s="151" t="str">
        <f t="shared" ca="1" si="10"/>
        <v/>
      </c>
    </row>
    <row r="119" spans="1:14" x14ac:dyDescent="0.25">
      <c r="A119" s="134" t="str">
        <f t="shared" ca="1" si="6"/>
        <v/>
      </c>
      <c r="B119" s="134">
        <v>115</v>
      </c>
      <c r="C119" s="135" t="str">
        <f ca="1">IF(AND(INDIRECT("Teilnehmer!"&amp;$G$1&amp;E119)="x",INDIRECT("Teilnehmer!"&amp;$G$2&amp;E119)="x",Teilnehmer!J120=TRUE),Teilnehmer!B120,"")</f>
        <v/>
      </c>
      <c r="D119" s="136" t="str">
        <f ca="1">IF(C119="","",Teilnehmer!C120)</f>
        <v/>
      </c>
      <c r="E119" s="136">
        <v>120</v>
      </c>
      <c r="F119" s="137">
        <f ca="1">IF(D119="",0,Teilnehmer!N120)</f>
        <v>0</v>
      </c>
      <c r="G119" s="136">
        <f ca="1">IF(D119="",9999,Teilnehmer!P120)</f>
        <v>9999</v>
      </c>
      <c r="H119" s="136">
        <f ca="1">IF(D119="",9999,Teilnehmer!Q120)</f>
        <v>9999</v>
      </c>
      <c r="I119" s="136">
        <f ca="1">IF(D119="",0,Teilnehmer!R120)</f>
        <v>0</v>
      </c>
      <c r="J119" s="136">
        <f ca="1">IF(D119="",9999,Teilnehmer!S120)</f>
        <v>9999</v>
      </c>
      <c r="K119" s="136">
        <f ca="1">IF(D119="",9999,Teilnehmer!T120)</f>
        <v>9999</v>
      </c>
      <c r="L119" s="136">
        <f ca="1">IF(D119="",9999,Teilnehmer!U120)</f>
        <v>9999</v>
      </c>
      <c r="M119" s="137" t="str">
        <f t="shared" ca="1" si="9"/>
        <v/>
      </c>
      <c r="N119" s="151" t="str">
        <f t="shared" ca="1" si="10"/>
        <v/>
      </c>
    </row>
    <row r="120" spans="1:14" x14ac:dyDescent="0.25">
      <c r="A120" s="134" t="str">
        <f t="shared" ca="1" si="6"/>
        <v/>
      </c>
      <c r="B120" s="134">
        <v>116</v>
      </c>
      <c r="C120" s="135" t="str">
        <f ca="1">IF(AND(INDIRECT("Teilnehmer!"&amp;$G$1&amp;E120)="x",INDIRECT("Teilnehmer!"&amp;$G$2&amp;E120)="x",Teilnehmer!J121=TRUE),Teilnehmer!B121,"")</f>
        <v/>
      </c>
      <c r="D120" s="136" t="str">
        <f ca="1">IF(C120="","",Teilnehmer!C121)</f>
        <v/>
      </c>
      <c r="E120" s="136">
        <v>121</v>
      </c>
      <c r="F120" s="137">
        <f ca="1">IF(D120="",0,Teilnehmer!N121)</f>
        <v>0</v>
      </c>
      <c r="G120" s="136">
        <f ca="1">IF(D120="",9999,Teilnehmer!P121)</f>
        <v>9999</v>
      </c>
      <c r="H120" s="136">
        <f ca="1">IF(D120="",9999,Teilnehmer!Q121)</f>
        <v>9999</v>
      </c>
      <c r="I120" s="136">
        <f ca="1">IF(D120="",0,Teilnehmer!R121)</f>
        <v>0</v>
      </c>
      <c r="J120" s="136">
        <f ca="1">IF(D120="",9999,Teilnehmer!S121)</f>
        <v>9999</v>
      </c>
      <c r="K120" s="136">
        <f ca="1">IF(D120="",9999,Teilnehmer!T121)</f>
        <v>9999</v>
      </c>
      <c r="L120" s="136">
        <f ca="1">IF(D120="",9999,Teilnehmer!U121)</f>
        <v>9999</v>
      </c>
      <c r="M120" s="137" t="str">
        <f t="shared" ca="1" si="9"/>
        <v/>
      </c>
      <c r="N120" s="151" t="str">
        <f t="shared" ca="1" si="10"/>
        <v/>
      </c>
    </row>
    <row r="121" spans="1:14" x14ac:dyDescent="0.25">
      <c r="A121" s="134" t="str">
        <f t="shared" ca="1" si="6"/>
        <v/>
      </c>
      <c r="B121" s="134">
        <v>117</v>
      </c>
      <c r="C121" s="135" t="str">
        <f ca="1">IF(AND(INDIRECT("Teilnehmer!"&amp;$G$1&amp;E121)="x",INDIRECT("Teilnehmer!"&amp;$G$2&amp;E121)="x",Teilnehmer!J122=TRUE),Teilnehmer!B122,"")</f>
        <v/>
      </c>
      <c r="D121" s="136" t="str">
        <f ca="1">IF(C121="","",Teilnehmer!C122)</f>
        <v/>
      </c>
      <c r="E121" s="136">
        <v>122</v>
      </c>
      <c r="F121" s="137">
        <f ca="1">IF(D121="",0,Teilnehmer!N122)</f>
        <v>0</v>
      </c>
      <c r="G121" s="136">
        <f ca="1">IF(D121="",9999,Teilnehmer!P122)</f>
        <v>9999</v>
      </c>
      <c r="H121" s="136">
        <f ca="1">IF(D121="",9999,Teilnehmer!Q122)</f>
        <v>9999</v>
      </c>
      <c r="I121" s="136">
        <f ca="1">IF(D121="",0,Teilnehmer!R122)</f>
        <v>0</v>
      </c>
      <c r="J121" s="136">
        <f ca="1">IF(D121="",9999,Teilnehmer!S122)</f>
        <v>9999</v>
      </c>
      <c r="K121" s="136">
        <f ca="1">IF(D121="",9999,Teilnehmer!T122)</f>
        <v>9999</v>
      </c>
      <c r="L121" s="136">
        <f ca="1">IF(D121="",9999,Teilnehmer!U122)</f>
        <v>9999</v>
      </c>
      <c r="M121" s="137" t="str">
        <f t="shared" ca="1" si="9"/>
        <v/>
      </c>
      <c r="N121" s="151" t="str">
        <f t="shared" ca="1" si="10"/>
        <v/>
      </c>
    </row>
    <row r="122" spans="1:14" x14ac:dyDescent="0.25">
      <c r="A122" s="134" t="str">
        <f t="shared" ca="1" si="6"/>
        <v/>
      </c>
      <c r="B122" s="134">
        <v>118</v>
      </c>
      <c r="C122" s="135" t="str">
        <f ca="1">IF(AND(INDIRECT("Teilnehmer!"&amp;$G$1&amp;E122)="x",INDIRECT("Teilnehmer!"&amp;$G$2&amp;E122)="x",Teilnehmer!J123=TRUE),Teilnehmer!B123,"")</f>
        <v/>
      </c>
      <c r="D122" s="136" t="str">
        <f ca="1">IF(C122="","",Teilnehmer!C123)</f>
        <v/>
      </c>
      <c r="E122" s="136">
        <v>123</v>
      </c>
      <c r="F122" s="137">
        <f ca="1">IF(D122="",0,Teilnehmer!N123)</f>
        <v>0</v>
      </c>
      <c r="G122" s="136">
        <f ca="1">IF(D122="",9999,Teilnehmer!P123)</f>
        <v>9999</v>
      </c>
      <c r="H122" s="136">
        <f ca="1">IF(D122="",9999,Teilnehmer!Q123)</f>
        <v>9999</v>
      </c>
      <c r="I122" s="136">
        <f ca="1">IF(D122="",0,Teilnehmer!R123)</f>
        <v>0</v>
      </c>
      <c r="J122" s="136">
        <f ca="1">IF(D122="",9999,Teilnehmer!S123)</f>
        <v>9999</v>
      </c>
      <c r="K122" s="136">
        <f ca="1">IF(D122="",9999,Teilnehmer!T123)</f>
        <v>9999</v>
      </c>
      <c r="L122" s="136">
        <f ca="1">IF(D122="",9999,Teilnehmer!U123)</f>
        <v>9999</v>
      </c>
      <c r="M122" s="137" t="str">
        <f t="shared" ca="1" si="9"/>
        <v/>
      </c>
      <c r="N122" s="151" t="str">
        <f t="shared" ca="1" si="10"/>
        <v/>
      </c>
    </row>
    <row r="123" spans="1:14" x14ac:dyDescent="0.25">
      <c r="A123" s="134" t="str">
        <f t="shared" ca="1" si="6"/>
        <v/>
      </c>
      <c r="B123" s="134">
        <v>119</v>
      </c>
      <c r="C123" s="135" t="str">
        <f ca="1">IF(AND(INDIRECT("Teilnehmer!"&amp;$G$1&amp;E123)="x",INDIRECT("Teilnehmer!"&amp;$G$2&amp;E123)="x",Teilnehmer!J124=TRUE),Teilnehmer!B124,"")</f>
        <v/>
      </c>
      <c r="D123" s="136" t="str">
        <f ca="1">IF(C123="","",Teilnehmer!C124)</f>
        <v/>
      </c>
      <c r="E123" s="136">
        <v>124</v>
      </c>
      <c r="F123" s="137">
        <f ca="1">IF(D123="",0,Teilnehmer!N124)</f>
        <v>0</v>
      </c>
      <c r="G123" s="136">
        <f ca="1">IF(D123="",9999,Teilnehmer!P124)</f>
        <v>9999</v>
      </c>
      <c r="H123" s="136">
        <f ca="1">IF(D123="",9999,Teilnehmer!Q124)</f>
        <v>9999</v>
      </c>
      <c r="I123" s="136">
        <f ca="1">IF(D123="",0,Teilnehmer!R124)</f>
        <v>0</v>
      </c>
      <c r="J123" s="136">
        <f ca="1">IF(D123="",9999,Teilnehmer!S124)</f>
        <v>9999</v>
      </c>
      <c r="K123" s="136">
        <f ca="1">IF(D123="",9999,Teilnehmer!T124)</f>
        <v>9999</v>
      </c>
      <c r="L123" s="136">
        <f ca="1">IF(D123="",9999,Teilnehmer!U124)</f>
        <v>9999</v>
      </c>
      <c r="M123" s="137" t="str">
        <f t="shared" ca="1" si="9"/>
        <v/>
      </c>
      <c r="N123" s="151" t="str">
        <f t="shared" ca="1" si="10"/>
        <v/>
      </c>
    </row>
    <row r="124" spans="1:14" x14ac:dyDescent="0.25">
      <c r="A124" s="134" t="str">
        <f t="shared" ca="1" si="6"/>
        <v/>
      </c>
      <c r="B124" s="134">
        <v>120</v>
      </c>
      <c r="C124" s="135" t="str">
        <f ca="1">IF(AND(INDIRECT("Teilnehmer!"&amp;$G$1&amp;E124)="x",INDIRECT("Teilnehmer!"&amp;$G$2&amp;E124)="x",Teilnehmer!J125=TRUE),Teilnehmer!B125,"")</f>
        <v/>
      </c>
      <c r="D124" s="136" t="str">
        <f ca="1">IF(C124="","",Teilnehmer!C125)</f>
        <v/>
      </c>
      <c r="E124" s="136">
        <v>125</v>
      </c>
      <c r="F124" s="137">
        <f ca="1">IF(D124="",0,Teilnehmer!N125)</f>
        <v>0</v>
      </c>
      <c r="G124" s="136">
        <f ca="1">IF(D124="",9999,Teilnehmer!P125)</f>
        <v>9999</v>
      </c>
      <c r="H124" s="136">
        <f ca="1">IF(D124="",9999,Teilnehmer!Q125)</f>
        <v>9999</v>
      </c>
      <c r="I124" s="136">
        <f ca="1">IF(D124="",0,Teilnehmer!R125)</f>
        <v>0</v>
      </c>
      <c r="J124" s="136">
        <f ca="1">IF(D124="",9999,Teilnehmer!S125)</f>
        <v>9999</v>
      </c>
      <c r="K124" s="136">
        <f ca="1">IF(D124="",9999,Teilnehmer!T125)</f>
        <v>9999</v>
      </c>
      <c r="L124" s="136">
        <f ca="1">IF(D124="",9999,Teilnehmer!U125)</f>
        <v>9999</v>
      </c>
      <c r="M124" s="137" t="str">
        <f t="shared" ca="1" si="9"/>
        <v/>
      </c>
      <c r="N124" s="151" t="str">
        <f t="shared" ca="1" si="10"/>
        <v/>
      </c>
    </row>
  </sheetData>
  <sheetProtection password="C435" sheet="1" objects="1" scenarios="1"/>
  <sortState ref="C5:N124">
    <sortCondition descending="1" ref="F2"/>
    <sortCondition ref="G2"/>
    <sortCondition ref="H2"/>
  </sortState>
  <mergeCells count="1">
    <mergeCell ref="C3:D3"/>
  </mergeCells>
  <printOptions horizontalCentered="1"/>
  <pageMargins left="0.78740157480314965" right="0.78740157480314965" top="0.98425196850393704" bottom="0.98425196850393704" header="0.31496062992125984" footer="0.51181102362204722"/>
  <pageSetup paperSize="9" orientation="portrait" horizontalDpi="300" verticalDpi="300" r:id="rId1"/>
  <headerFooter alignWithMargins="0">
    <oddHeader>&amp;RWettbewerb_x000D_vom 19.08.2018&amp;C&amp;E&amp;B&amp;I&amp;16Siegerliste Gruppen Jungen</oddHeader>
    <oddFooter>&amp;CSeite &amp;P&amp;R&amp;8Druck: &amp;D/&amp;T&amp;L&amp;06BWB-Auswertung V3.0_x000D_(c)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9729" r:id="rId4" name="Button 1">
              <controlPr defaultSize="0" print="0" autoFill="0" autoPict="0" macro="[0]!SL_Drucken">
                <anchor moveWithCells="1" sizeWithCells="1">
                  <from>
                    <xdr:col>13</xdr:col>
                    <xdr:colOff>238125</xdr:colOff>
                    <xdr:row>0</xdr:row>
                    <xdr:rowOff>47625</xdr:rowOff>
                  </from>
                  <to>
                    <xdr:col>17</xdr:col>
                    <xdr:colOff>28575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30" r:id="rId5" name="Group Box 2">
              <controlPr defaultSize="0" autoFill="0" autoPict="0">
                <anchor moveWithCells="1">
                  <from>
                    <xdr:col>2</xdr:col>
                    <xdr:colOff>133350</xdr:colOff>
                    <xdr:row>0</xdr:row>
                    <xdr:rowOff>66675</xdr:rowOff>
                  </from>
                  <to>
                    <xdr:col>3</xdr:col>
                    <xdr:colOff>1209675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33" r:id="rId6" name="Option Button 5">
              <controlPr defaultSize="0" autoFill="0" autoLine="0" autoPict="0" macro="[0]!Tabelle7.Liste_sortieren" altText="Gruppe">
                <anchor moveWithCells="1">
                  <from>
                    <xdr:col>2</xdr:col>
                    <xdr:colOff>219075</xdr:colOff>
                    <xdr:row>0</xdr:row>
                    <xdr:rowOff>76200</xdr:rowOff>
                  </from>
                  <to>
                    <xdr:col>3</xdr:col>
                    <xdr:colOff>190500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34" r:id="rId7" name="Option Button 6">
              <controlPr defaultSize="0" autoFill="0" autoLine="0" autoPict="0" macro="[0]!Tabelle7.Liste_sortieren">
                <anchor moveWithCells="1">
                  <from>
                    <xdr:col>3</xdr:col>
                    <xdr:colOff>323850</xdr:colOff>
                    <xdr:row>0</xdr:row>
                    <xdr:rowOff>76200</xdr:rowOff>
                  </from>
                  <to>
                    <xdr:col>3</xdr:col>
                    <xdr:colOff>857250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35" r:id="rId8" name="Group Box 7">
              <controlPr defaultSize="0" autoFill="0" autoPict="0">
                <anchor moveWithCells="1">
                  <from>
                    <xdr:col>2</xdr:col>
                    <xdr:colOff>133350</xdr:colOff>
                    <xdr:row>1</xdr:row>
                    <xdr:rowOff>38100</xdr:rowOff>
                  </from>
                  <to>
                    <xdr:col>3</xdr:col>
                    <xdr:colOff>1914525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38" r:id="rId9" name="Option Button 10">
              <controlPr defaultSize="0" autoFill="0" autoLine="0" autoPict="0" macro="[0]!Tabelle7.Liste_sortieren">
                <anchor moveWithCells="1">
                  <from>
                    <xdr:col>2</xdr:col>
                    <xdr:colOff>209550</xdr:colOff>
                    <xdr:row>1</xdr:row>
                    <xdr:rowOff>85725</xdr:rowOff>
                  </from>
                  <to>
                    <xdr:col>3</xdr:col>
                    <xdr:colOff>381000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40" r:id="rId10" name="Option Button 12">
              <controlPr defaultSize="0" autoFill="0" autoLine="0" autoPict="0" macro="[0]!Tabelle7.Liste_sortieren">
                <anchor moveWithCells="1">
                  <from>
                    <xdr:col>3</xdr:col>
                    <xdr:colOff>104775</xdr:colOff>
                    <xdr:row>1</xdr:row>
                    <xdr:rowOff>66675</xdr:rowOff>
                  </from>
                  <to>
                    <xdr:col>3</xdr:col>
                    <xdr:colOff>809625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41" r:id="rId11" name="Option Button 13">
              <controlPr defaultSize="0" autoFill="0" autoLine="0" autoPict="0" macro="[0]!Tabelle7.Liste_sortieren">
                <anchor moveWithCells="1">
                  <from>
                    <xdr:col>3</xdr:col>
                    <xdr:colOff>752475</xdr:colOff>
                    <xdr:row>1</xdr:row>
                    <xdr:rowOff>66675</xdr:rowOff>
                  </from>
                  <to>
                    <xdr:col>3</xdr:col>
                    <xdr:colOff>1895475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42" r:id="rId12" name="Button 14">
              <controlPr defaultSize="0" print="0" autoFill="0" autoPict="0" macro="[0]!GSL_Drucken">
                <anchor moveWithCells="1" sizeWithCells="1">
                  <from>
                    <xdr:col>13</xdr:col>
                    <xdr:colOff>238125</xdr:colOff>
                    <xdr:row>1</xdr:row>
                    <xdr:rowOff>38100</xdr:rowOff>
                  </from>
                  <to>
                    <xdr:col>17</xdr:col>
                    <xdr:colOff>28575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43" r:id="rId13" name="Button 15">
              <controlPr defaultSize="0" print="0" autoFill="0" autoPict="0" macro="[0]!GSL_Exportieren">
                <anchor moveWithCells="1" sizeWithCells="1">
                  <from>
                    <xdr:col>13</xdr:col>
                    <xdr:colOff>247650</xdr:colOff>
                    <xdr:row>2</xdr:row>
                    <xdr:rowOff>9525</xdr:rowOff>
                  </from>
                  <to>
                    <xdr:col>17</xdr:col>
                    <xdr:colOff>38100</xdr:colOff>
                    <xdr:row>2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8">
    <pageSetUpPr fitToPage="1"/>
  </sheetPr>
  <dimension ref="A1:M51"/>
  <sheetViews>
    <sheetView zoomScaleNormal="100" workbookViewId="0">
      <pane ySplit="3" topLeftCell="A4" activePane="bottomLeft" state="frozen"/>
      <selection activeCell="C9" sqref="C9:D9"/>
      <selection pane="bottomLeft" activeCell="C9" sqref="C9:D9"/>
    </sheetView>
  </sheetViews>
  <sheetFormatPr baseColWidth="10" defaultRowHeight="12.75" x14ac:dyDescent="0.2"/>
  <cols>
    <col min="1" max="2" width="5.28515625" style="19" customWidth="1"/>
    <col min="3" max="3" width="19" style="19" customWidth="1"/>
    <col min="4" max="7" width="9.85546875" style="19" customWidth="1"/>
    <col min="8" max="8" width="19" style="19" customWidth="1"/>
    <col min="9" max="9" width="14.42578125" style="19" customWidth="1"/>
    <col min="10" max="10" width="5.28515625" style="19" customWidth="1"/>
    <col min="11" max="11" width="11.42578125" style="19"/>
    <col min="12" max="13" width="11.42578125" style="178" hidden="1" customWidth="1"/>
    <col min="14" max="16384" width="11.42578125" style="19"/>
  </cols>
  <sheetData>
    <row r="1" spans="1:13" ht="21" thickBot="1" x14ac:dyDescent="0.25">
      <c r="A1" s="73" t="str">
        <f ca="1">HYPERLINK("["&amp;MID(CELL("Dateiname"), SEARCH("[", CELL("Dateiname"))+1, SEARCH("]", CELL("Dateiname"))- SEARCH("[", CELL("Dateiname")) -1)&amp;"]'Teilnehmer'!A"&amp;I3+5,"◄")</f>
        <v>◄</v>
      </c>
      <c r="B1" s="66"/>
      <c r="C1" s="76" t="s">
        <v>21</v>
      </c>
      <c r="D1" s="77" t="e">
        <f ca="1">IF(VLOOKUP($I$3,Teilnehmer!$B$6:$H$125,3)="x","Gruppe",IF((VLOOKUP($I$3,Teilnehmer!$B$6:$H$125,4)="x"),"Staffel","Fehler"))</f>
        <v>#N/A</v>
      </c>
      <c r="E1" s="75" t="s">
        <v>86</v>
      </c>
      <c r="F1" s="78" t="e">
        <f ca="1">IF(D1="Staffel",6,9)</f>
        <v>#N/A</v>
      </c>
      <c r="G1" s="76" t="e">
        <f ca="1">IF(D1="Staffel",10,14)</f>
        <v>#N/A</v>
      </c>
      <c r="H1" s="75" t="s">
        <v>87</v>
      </c>
      <c r="I1" s="77" t="e">
        <f ca="1">IF((VLOOKUP($I$3,Teilnehmer!B6:C125,2))="","",VLOOKUP($I$3,Teilnehmer!$B$6:$I$125,8))</f>
        <v>#N/A</v>
      </c>
      <c r="J1" s="18" t="str">
        <f ca="1">HYPERLINK("["&amp;MID(CELL("Dateiname"), SEARCH("[", CELL("Dateiname"))+1, SEARCH("]", CELL("Dateiname"))- SEARCH("[", CELL("Dateiname")) -1)&amp;"]'"&amp;$I$3&amp;"'!B51","▼")</f>
        <v>▼</v>
      </c>
      <c r="L1" s="181">
        <v>0</v>
      </c>
      <c r="M1" s="181" t="s">
        <v>186</v>
      </c>
    </row>
    <row r="2" spans="1:13" ht="16.5" x14ac:dyDescent="0.2">
      <c r="A2" s="158"/>
      <c r="B2" s="377" t="s">
        <v>18</v>
      </c>
      <c r="C2" s="378"/>
      <c r="D2" s="378" t="e">
        <f ca="1">IF((VLOOKUP($I$3,Teilnehmer!B6:C125,2))="","",VLOOKUP($I$3,Teilnehmer!B6:C125,2))</f>
        <v>#N/A</v>
      </c>
      <c r="E2" s="378"/>
      <c r="F2" s="378"/>
      <c r="G2" s="379"/>
      <c r="H2" s="20" t="s">
        <v>19</v>
      </c>
      <c r="I2" s="129" t="e">
        <f ca="1">IF((VLOOKUP($I$3,Teilnehmer!B6:V125,2))="","",IF(Teilnehmer!J2="Nein","",VLOOKUP($I$3,Teilnehmer!B6:V125,21)))</f>
        <v>#N/A</v>
      </c>
      <c r="J2" s="158"/>
      <c r="L2" s="181" t="s">
        <v>183</v>
      </c>
    </row>
    <row r="3" spans="1:13" ht="17.25" thickBot="1" x14ac:dyDescent="0.25">
      <c r="A3" s="158"/>
      <c r="B3" s="380" t="s">
        <v>4</v>
      </c>
      <c r="C3" s="381"/>
      <c r="D3" s="381" t="e">
        <f ca="1">IF(VLOOKUP($I$3,Teilnehmer!$B$6:$C$125,2)="","",IF(Startseite!$C$8="","",Startseite!$C$8))</f>
        <v>#N/A</v>
      </c>
      <c r="E3" s="381"/>
      <c r="F3" s="381"/>
      <c r="G3" s="382"/>
      <c r="H3" s="21" t="s">
        <v>20</v>
      </c>
      <c r="I3" s="22">
        <f ca="1">VALUE(MID(CELL("dateiname",A1),FIND("]",CELL("dateiname",A1))+1,255))</f>
        <v>0</v>
      </c>
      <c r="J3" s="158"/>
    </row>
    <row r="4" spans="1:13" ht="16.5" x14ac:dyDescent="0.25">
      <c r="A4" s="158"/>
      <c r="B4" s="380" t="s">
        <v>5</v>
      </c>
      <c r="C4" s="381"/>
      <c r="D4" s="381" t="e">
        <f ca="1">IF(VLOOKUP($I$3,Teilnehmer!$B$6:$C$125,2)="","",IF(Startseite!$C$10="","",Startseite!$C$10))</f>
        <v>#N/A</v>
      </c>
      <c r="E4" s="381"/>
      <c r="F4" s="381"/>
      <c r="G4" s="382"/>
      <c r="H4" s="23" t="s">
        <v>2</v>
      </c>
      <c r="I4" s="74">
        <f ca="1">Startseite!$C$6</f>
        <v>43331</v>
      </c>
      <c r="J4" s="158"/>
    </row>
    <row r="5" spans="1:13" ht="17.25" thickBot="1" x14ac:dyDescent="0.25">
      <c r="A5" s="158"/>
      <c r="B5" s="385" t="s">
        <v>6</v>
      </c>
      <c r="C5" s="386"/>
      <c r="D5" s="386" t="e">
        <f ca="1">IF(VLOOKUP($I$3,Teilnehmer!$B$6:$C$125,2)="","",IF(Startseite!$C$12="","",Startseite!$C$12))</f>
        <v>#N/A</v>
      </c>
      <c r="E5" s="386"/>
      <c r="F5" s="386"/>
      <c r="G5" s="387"/>
      <c r="H5" s="388" t="e">
        <f ca="1">"Wertung: "&amp;IF(VLOOKUP($I$3,Teilnehmer!$B$6:$H$125,3)="x","Gruppe",IF((VLOOKUP($I$3,Teilnehmer!$B$6:$H$125,4)="x"),"Staffel",""))&amp;" "&amp;IF(VLOOKUP($I$3,Teilnehmer!$B$6:$H$125,5)="x","Jungen",IF((VLOOKUP($I$3,Teilnehmer!$B$6:$H$125,6)="x"),"Mädchen",IF((VLOOKUP($I$3,Teilnehmer!$B$6:$H$125,7)="x"),IF(VLOOKUP($I$3,Teilnehmer!$B$6:$I$125,8)="A+B-Teil","AK",IF(VLOOKUP($I$3,Teilnehmer!$B$6:$I$125,8)="Nur A-Teil","AK-nurA",IF(VLOOKUP($I$3,Teilnehmer!$B$6:$I$125,8)="Nur B-Teil","AK-NurB",""))),"")))</f>
        <v>#N/A</v>
      </c>
      <c r="I5" s="389"/>
      <c r="J5" s="158"/>
    </row>
    <row r="6" spans="1:13" ht="6.95" customHeight="1" thickBot="1" x14ac:dyDescent="0.25">
      <c r="A6" s="158"/>
      <c r="B6" s="390"/>
      <c r="C6" s="390"/>
      <c r="D6" s="390"/>
      <c r="E6" s="390"/>
      <c r="F6" s="390"/>
      <c r="G6" s="390"/>
      <c r="H6" s="390"/>
      <c r="I6" s="390"/>
      <c r="J6" s="158"/>
    </row>
    <row r="7" spans="1:13" ht="17.25" thickBot="1" x14ac:dyDescent="0.3">
      <c r="A7" s="158"/>
      <c r="B7" s="391" t="s">
        <v>22</v>
      </c>
      <c r="C7" s="392"/>
      <c r="D7" s="392"/>
      <c r="E7" s="392"/>
      <c r="F7" s="392"/>
      <c r="G7" s="392"/>
      <c r="H7" s="392"/>
      <c r="I7" s="393"/>
      <c r="J7" s="158"/>
    </row>
    <row r="8" spans="1:13" ht="16.5" thickBot="1" x14ac:dyDescent="0.3">
      <c r="A8" s="158"/>
      <c r="B8" s="24" t="s">
        <v>23</v>
      </c>
      <c r="C8" s="394" t="s">
        <v>24</v>
      </c>
      <c r="D8" s="394"/>
      <c r="E8" s="394" t="s">
        <v>25</v>
      </c>
      <c r="F8" s="394"/>
      <c r="G8" s="394"/>
      <c r="H8" s="25" t="s">
        <v>26</v>
      </c>
      <c r="I8" s="26" t="s">
        <v>27</v>
      </c>
      <c r="J8" s="158"/>
      <c r="L8" s="178" t="b">
        <f>IF(OR(L9:L18),TRUE,FALSE)</f>
        <v>0</v>
      </c>
      <c r="M8" s="178" t="s">
        <v>235</v>
      </c>
    </row>
    <row r="9" spans="1:13" ht="15.75" x14ac:dyDescent="0.25">
      <c r="A9" s="27" t="b">
        <v>1</v>
      </c>
      <c r="B9" s="28">
        <v>1</v>
      </c>
      <c r="C9" s="383"/>
      <c r="D9" s="383"/>
      <c r="E9" s="383"/>
      <c r="F9" s="383"/>
      <c r="G9" s="383"/>
      <c r="H9" s="29"/>
      <c r="I9" s="30" t="str">
        <f>IF(OR(A9=FALSE,ISBLANK(H9)),"",(YEAR(I$4)-YEAR(H9)))</f>
        <v/>
      </c>
      <c r="J9" s="158"/>
      <c r="L9" s="178" t="b">
        <f t="shared" ref="L9:L18" si="0">IF(OR(C9&lt;&gt;"",E9&lt;&gt;"",H9&lt;&gt;""),TRUE,FALSE)</f>
        <v>0</v>
      </c>
      <c r="M9" s="178" t="s">
        <v>225</v>
      </c>
    </row>
    <row r="10" spans="1:13" ht="15.75" x14ac:dyDescent="0.25">
      <c r="A10" s="27" t="b">
        <v>1</v>
      </c>
      <c r="B10" s="31">
        <v>2</v>
      </c>
      <c r="C10" s="384"/>
      <c r="D10" s="384"/>
      <c r="E10" s="384"/>
      <c r="F10" s="384"/>
      <c r="G10" s="384"/>
      <c r="H10" s="29"/>
      <c r="I10" s="30" t="str">
        <f t="shared" ref="I10:I18" si="1">IF(OR(A10=FALSE,ISBLANK(H10)),"",(YEAR(I$4)-YEAR(H10)))</f>
        <v/>
      </c>
      <c r="J10" s="158"/>
      <c r="L10" s="178" t="b">
        <f t="shared" si="0"/>
        <v>0</v>
      </c>
      <c r="M10" s="178" t="s">
        <v>226</v>
      </c>
    </row>
    <row r="11" spans="1:13" ht="15.75" x14ac:dyDescent="0.25">
      <c r="A11" s="27" t="b">
        <v>1</v>
      </c>
      <c r="B11" s="31">
        <v>3</v>
      </c>
      <c r="C11" s="384"/>
      <c r="D11" s="384"/>
      <c r="E11" s="384"/>
      <c r="F11" s="384"/>
      <c r="G11" s="384"/>
      <c r="H11" s="29"/>
      <c r="I11" s="30" t="str">
        <f t="shared" si="1"/>
        <v/>
      </c>
      <c r="J11" s="158"/>
      <c r="L11" s="178" t="b">
        <f t="shared" si="0"/>
        <v>0</v>
      </c>
      <c r="M11" s="178" t="s">
        <v>227</v>
      </c>
    </row>
    <row r="12" spans="1:13" ht="15.75" x14ac:dyDescent="0.25">
      <c r="A12" s="27" t="b">
        <v>1</v>
      </c>
      <c r="B12" s="31">
        <v>4</v>
      </c>
      <c r="C12" s="384"/>
      <c r="D12" s="384"/>
      <c r="E12" s="384"/>
      <c r="F12" s="384"/>
      <c r="G12" s="384"/>
      <c r="H12" s="29"/>
      <c r="I12" s="30" t="str">
        <f t="shared" si="1"/>
        <v/>
      </c>
      <c r="J12" s="158"/>
      <c r="L12" s="178" t="b">
        <f t="shared" si="0"/>
        <v>0</v>
      </c>
      <c r="M12" s="178" t="s">
        <v>228</v>
      </c>
    </row>
    <row r="13" spans="1:13" ht="15.75" x14ac:dyDescent="0.25">
      <c r="A13" s="27" t="b">
        <v>1</v>
      </c>
      <c r="B13" s="31">
        <v>5</v>
      </c>
      <c r="C13" s="384"/>
      <c r="D13" s="384"/>
      <c r="E13" s="384"/>
      <c r="F13" s="384"/>
      <c r="G13" s="384"/>
      <c r="H13" s="29"/>
      <c r="I13" s="30" t="str">
        <f t="shared" si="1"/>
        <v/>
      </c>
      <c r="J13" s="158"/>
      <c r="L13" s="178" t="b">
        <f t="shared" si="0"/>
        <v>0</v>
      </c>
      <c r="M13" s="178" t="s">
        <v>229</v>
      </c>
    </row>
    <row r="14" spans="1:13" ht="15.75" x14ac:dyDescent="0.25">
      <c r="A14" s="27" t="b">
        <v>1</v>
      </c>
      <c r="B14" s="31">
        <v>6</v>
      </c>
      <c r="C14" s="384"/>
      <c r="D14" s="384"/>
      <c r="E14" s="384"/>
      <c r="F14" s="384"/>
      <c r="G14" s="384"/>
      <c r="H14" s="29"/>
      <c r="I14" s="30" t="str">
        <f t="shared" si="1"/>
        <v/>
      </c>
      <c r="J14" s="158"/>
      <c r="L14" s="178" t="b">
        <f t="shared" si="0"/>
        <v>0</v>
      </c>
      <c r="M14" s="178" t="s">
        <v>230</v>
      </c>
    </row>
    <row r="15" spans="1:13" ht="15.75" x14ac:dyDescent="0.25">
      <c r="A15" s="27" t="b">
        <v>1</v>
      </c>
      <c r="B15" s="31">
        <v>7</v>
      </c>
      <c r="C15" s="384"/>
      <c r="D15" s="384"/>
      <c r="E15" s="384"/>
      <c r="F15" s="384"/>
      <c r="G15" s="384"/>
      <c r="H15" s="29"/>
      <c r="I15" s="30" t="str">
        <f t="shared" si="1"/>
        <v/>
      </c>
      <c r="J15" s="158"/>
      <c r="L15" s="178" t="b">
        <f t="shared" si="0"/>
        <v>0</v>
      </c>
      <c r="M15" s="178" t="s">
        <v>231</v>
      </c>
    </row>
    <row r="16" spans="1:13" ht="15.75" x14ac:dyDescent="0.25">
      <c r="A16" s="27" t="b">
        <v>1</v>
      </c>
      <c r="B16" s="31">
        <v>8</v>
      </c>
      <c r="C16" s="384"/>
      <c r="D16" s="384"/>
      <c r="E16" s="384"/>
      <c r="F16" s="384"/>
      <c r="G16" s="384"/>
      <c r="H16" s="29"/>
      <c r="I16" s="30" t="str">
        <f t="shared" si="1"/>
        <v/>
      </c>
      <c r="J16" s="158"/>
      <c r="L16" s="178" t="b">
        <f t="shared" si="0"/>
        <v>0</v>
      </c>
      <c r="M16" s="178" t="s">
        <v>232</v>
      </c>
    </row>
    <row r="17" spans="1:13" ht="15.75" x14ac:dyDescent="0.25">
      <c r="A17" s="27" t="b">
        <v>1</v>
      </c>
      <c r="B17" s="31">
        <v>9</v>
      </c>
      <c r="C17" s="384"/>
      <c r="D17" s="384"/>
      <c r="E17" s="384"/>
      <c r="F17" s="384"/>
      <c r="G17" s="384"/>
      <c r="H17" s="29"/>
      <c r="I17" s="30" t="str">
        <f t="shared" si="1"/>
        <v/>
      </c>
      <c r="J17" s="158"/>
      <c r="L17" s="178" t="b">
        <f t="shared" si="0"/>
        <v>0</v>
      </c>
      <c r="M17" s="178" t="s">
        <v>233</v>
      </c>
    </row>
    <row r="18" spans="1:13" ht="16.5" thickBot="1" x14ac:dyDescent="0.3">
      <c r="A18" s="27" t="b">
        <v>0</v>
      </c>
      <c r="B18" s="32" t="s">
        <v>28</v>
      </c>
      <c r="C18" s="384"/>
      <c r="D18" s="384"/>
      <c r="E18" s="384"/>
      <c r="F18" s="384"/>
      <c r="G18" s="384"/>
      <c r="H18" s="29"/>
      <c r="I18" s="30" t="str">
        <f t="shared" si="1"/>
        <v/>
      </c>
      <c r="J18" s="158"/>
      <c r="L18" s="178" t="b">
        <f t="shared" si="0"/>
        <v>0</v>
      </c>
      <c r="M18" s="178" t="s">
        <v>234</v>
      </c>
    </row>
    <row r="19" spans="1:13" ht="15.75" x14ac:dyDescent="0.25">
      <c r="A19" s="158"/>
      <c r="B19" s="403"/>
      <c r="C19" s="404"/>
      <c r="D19" s="404"/>
      <c r="E19" s="404"/>
      <c r="F19" s="404"/>
      <c r="G19" s="405"/>
      <c r="H19" s="33" t="s">
        <v>29</v>
      </c>
      <c r="I19" s="34">
        <f>SUM(I9:I18)</f>
        <v>0</v>
      </c>
      <c r="J19" s="158"/>
    </row>
    <row r="20" spans="1:13" ht="16.5" thickBot="1" x14ac:dyDescent="0.3">
      <c r="A20" s="158"/>
      <c r="B20" s="406" t="s">
        <v>30</v>
      </c>
      <c r="C20" s="407"/>
      <c r="D20" s="407"/>
      <c r="E20" s="407"/>
      <c r="F20" s="407"/>
      <c r="G20" s="408"/>
      <c r="H20" s="35" t="e">
        <f ca="1">"Alter : "&amp;F1</f>
        <v>#N/A</v>
      </c>
      <c r="I20" s="36" t="e">
        <f ca="1">ROUND(I19/F1,0)</f>
        <v>#N/A</v>
      </c>
      <c r="J20" s="158"/>
    </row>
    <row r="21" spans="1:13" ht="6.95" customHeight="1" thickBot="1" x14ac:dyDescent="0.25">
      <c r="A21" s="158"/>
      <c r="B21" s="390"/>
      <c r="C21" s="390"/>
      <c r="D21" s="390"/>
      <c r="E21" s="390"/>
      <c r="F21" s="390"/>
      <c r="G21" s="390"/>
      <c r="H21" s="390"/>
      <c r="I21" s="390"/>
      <c r="J21" s="158"/>
    </row>
    <row r="22" spans="1:13" ht="17.25" thickBot="1" x14ac:dyDescent="0.3">
      <c r="A22" s="158"/>
      <c r="B22" s="391" t="s">
        <v>31</v>
      </c>
      <c r="C22" s="392"/>
      <c r="D22" s="392"/>
      <c r="E22" s="392"/>
      <c r="F22" s="392"/>
      <c r="G22" s="392"/>
      <c r="H22" s="392"/>
      <c r="I22" s="393"/>
      <c r="J22" s="158"/>
    </row>
    <row r="23" spans="1:13" ht="15.75" x14ac:dyDescent="0.25">
      <c r="A23" s="158"/>
      <c r="B23" s="395" t="s">
        <v>32</v>
      </c>
      <c r="C23" s="396"/>
      <c r="D23" s="397" t="s">
        <v>33</v>
      </c>
      <c r="E23" s="397"/>
      <c r="F23" s="398" t="s">
        <v>34</v>
      </c>
      <c r="G23" s="398"/>
      <c r="H23" s="37" t="s">
        <v>35</v>
      </c>
      <c r="I23" s="88">
        <v>1000</v>
      </c>
      <c r="J23" s="158"/>
    </row>
    <row r="24" spans="1:13" ht="15.75" x14ac:dyDescent="0.25">
      <c r="A24" s="158"/>
      <c r="B24" s="399" t="s">
        <v>36</v>
      </c>
      <c r="C24" s="400"/>
      <c r="D24" s="401"/>
      <c r="E24" s="401"/>
      <c r="F24" s="402" t="s">
        <v>37</v>
      </c>
      <c r="G24" s="402"/>
      <c r="H24" s="39"/>
      <c r="I24" s="409"/>
      <c r="J24" s="158"/>
      <c r="L24" s="178" t="b">
        <f>IF(AND(D24&lt;&gt;"",D25&lt;&gt;"",D26&lt;&gt;"",D27&lt;&gt;""),TRUE,FALSE)</f>
        <v>0</v>
      </c>
      <c r="M24" s="179" t="s">
        <v>98</v>
      </c>
    </row>
    <row r="25" spans="1:13" ht="15.75" x14ac:dyDescent="0.25">
      <c r="A25" s="158"/>
      <c r="B25" s="399" t="s">
        <v>38</v>
      </c>
      <c r="C25" s="400"/>
      <c r="D25" s="401"/>
      <c r="E25" s="401"/>
      <c r="F25" s="402" t="s">
        <v>37</v>
      </c>
      <c r="G25" s="402"/>
      <c r="H25" s="39"/>
      <c r="I25" s="410"/>
      <c r="J25" s="158"/>
      <c r="L25" s="178" t="e">
        <f ca="1">IF(OR(D1="Staffel",AND(D1="Gruppe",D28&lt;&gt;"")),TRUE,FALSE)</f>
        <v>#N/A</v>
      </c>
      <c r="M25" s="178" t="s">
        <v>99</v>
      </c>
    </row>
    <row r="26" spans="1:13" ht="15.75" x14ac:dyDescent="0.25">
      <c r="A26" s="158"/>
      <c r="B26" s="399" t="s">
        <v>39</v>
      </c>
      <c r="C26" s="400"/>
      <c r="D26" s="401"/>
      <c r="E26" s="401"/>
      <c r="F26" s="402" t="s">
        <v>37</v>
      </c>
      <c r="G26" s="402"/>
      <c r="H26" s="39"/>
      <c r="I26" s="410"/>
      <c r="J26" s="158"/>
      <c r="L26" s="178" t="b">
        <f>IF(AND(E30&lt;&gt;"",G30&lt;&gt;"",G31&lt;&gt;""),TRUE,FALSE)</f>
        <v>0</v>
      </c>
      <c r="M26" s="178" t="s">
        <v>100</v>
      </c>
    </row>
    <row r="27" spans="1:13" ht="15.75" x14ac:dyDescent="0.25">
      <c r="A27" s="158"/>
      <c r="B27" s="399" t="s">
        <v>40</v>
      </c>
      <c r="C27" s="400"/>
      <c r="D27" s="401"/>
      <c r="E27" s="401"/>
      <c r="F27" s="402" t="s">
        <v>37</v>
      </c>
      <c r="G27" s="402"/>
      <c r="H27" s="39"/>
      <c r="I27" s="410"/>
      <c r="J27" s="158"/>
      <c r="L27" s="178" t="e">
        <f ca="1">AND(L24,L25,L26)</f>
        <v>#N/A</v>
      </c>
      <c r="M27" s="178" t="s">
        <v>101</v>
      </c>
    </row>
    <row r="28" spans="1:13" ht="15.75" x14ac:dyDescent="0.25">
      <c r="A28" s="158"/>
      <c r="B28" s="399" t="s">
        <v>41</v>
      </c>
      <c r="C28" s="400"/>
      <c r="D28" s="401"/>
      <c r="E28" s="401"/>
      <c r="F28" s="402" t="s">
        <v>37</v>
      </c>
      <c r="G28" s="402"/>
      <c r="H28" s="39"/>
      <c r="I28" s="411"/>
      <c r="J28" s="158"/>
    </row>
    <row r="29" spans="1:13" ht="15.75" x14ac:dyDescent="0.25">
      <c r="A29" s="158"/>
      <c r="B29" s="421" t="s">
        <v>42</v>
      </c>
      <c r="C29" s="422"/>
      <c r="D29" s="422"/>
      <c r="E29" s="422"/>
      <c r="F29" s="422"/>
      <c r="G29" s="422"/>
      <c r="H29" s="40" t="s">
        <v>43</v>
      </c>
      <c r="I29" s="41">
        <f>SUM(H24:H28)</f>
        <v>0</v>
      </c>
      <c r="J29" s="158"/>
    </row>
    <row r="30" spans="1:13" ht="15.75" x14ac:dyDescent="0.25">
      <c r="A30" s="158"/>
      <c r="B30" s="419" t="s">
        <v>44</v>
      </c>
      <c r="C30" s="420"/>
      <c r="D30" s="42" t="s">
        <v>45</v>
      </c>
      <c r="E30" s="43"/>
      <c r="F30" s="42" t="s">
        <v>46</v>
      </c>
      <c r="G30" s="43"/>
      <c r="H30" s="44" t="e">
        <f ca="1">IF(D1="Staffel",Startseite!$E$28,Startseite!$E$27)</f>
        <v>#N/A</v>
      </c>
      <c r="I30" s="45" t="e">
        <f ca="1">IF((((E30*60)+G30)-H30*24*3600)&gt;0,(((E30*60)+G30)-H30*24*3600),0)</f>
        <v>#N/A</v>
      </c>
      <c r="J30" s="158"/>
    </row>
    <row r="31" spans="1:13" ht="16.5" thickBot="1" x14ac:dyDescent="0.3">
      <c r="A31" s="158"/>
      <c r="B31" s="419" t="s">
        <v>47</v>
      </c>
      <c r="C31" s="420"/>
      <c r="D31" s="42" t="s">
        <v>45</v>
      </c>
      <c r="E31" s="43"/>
      <c r="F31" s="42" t="s">
        <v>46</v>
      </c>
      <c r="G31" s="43"/>
      <c r="H31" s="46" t="s">
        <v>43</v>
      </c>
      <c r="I31" s="47">
        <f>IF(E31="",G31,((E31*60)+G31))</f>
        <v>0</v>
      </c>
      <c r="J31" s="158"/>
    </row>
    <row r="32" spans="1:13" ht="16.5" thickBot="1" x14ac:dyDescent="0.3">
      <c r="A32" s="158"/>
      <c r="B32" s="412" t="s">
        <v>48</v>
      </c>
      <c r="C32" s="413"/>
      <c r="D32" s="413"/>
      <c r="E32" s="413"/>
      <c r="F32" s="413"/>
      <c r="G32" s="413"/>
      <c r="H32" s="414"/>
      <c r="I32" s="48" t="e">
        <f ca="1">I23-I29-I30-I31</f>
        <v>#N/A</v>
      </c>
      <c r="J32" s="158"/>
    </row>
    <row r="33" spans="1:13" ht="15.75" x14ac:dyDescent="0.25">
      <c r="A33" s="158"/>
      <c r="B33" s="415" t="s">
        <v>49</v>
      </c>
      <c r="C33" s="416"/>
      <c r="D33" s="417" t="s">
        <v>33</v>
      </c>
      <c r="E33" s="417"/>
      <c r="F33" s="418" t="s">
        <v>34</v>
      </c>
      <c r="G33" s="418"/>
      <c r="H33" s="49" t="s">
        <v>35</v>
      </c>
      <c r="I33" s="38">
        <v>400</v>
      </c>
      <c r="J33" s="158"/>
    </row>
    <row r="34" spans="1:13" ht="15.75" x14ac:dyDescent="0.25">
      <c r="A34" s="158"/>
      <c r="B34" s="419" t="s">
        <v>50</v>
      </c>
      <c r="C34" s="420"/>
      <c r="D34" s="401"/>
      <c r="E34" s="401"/>
      <c r="F34" s="402" t="s">
        <v>37</v>
      </c>
      <c r="G34" s="402"/>
      <c r="H34" s="39"/>
      <c r="I34" s="423"/>
      <c r="J34" s="158"/>
    </row>
    <row r="35" spans="1:13" ht="15.75" x14ac:dyDescent="0.25">
      <c r="A35" s="158"/>
      <c r="B35" s="419" t="s">
        <v>51</v>
      </c>
      <c r="C35" s="420"/>
      <c r="D35" s="401"/>
      <c r="E35" s="401"/>
      <c r="F35" s="402" t="s">
        <v>37</v>
      </c>
      <c r="G35" s="402"/>
      <c r="H35" s="39"/>
      <c r="I35" s="424"/>
      <c r="J35" s="158"/>
      <c r="L35" s="178" t="b">
        <f>IF(AND(D34&lt;&gt;"",D35&lt;&gt;"",D36&lt;&gt;"",D37&lt;&gt;"",D38&lt;&gt;"",D39&lt;&gt;""),TRUE,FALSE)</f>
        <v>0</v>
      </c>
      <c r="M35" s="179" t="s">
        <v>103</v>
      </c>
    </row>
    <row r="36" spans="1:13" ht="15.75" x14ac:dyDescent="0.25">
      <c r="A36" s="158"/>
      <c r="B36" s="419" t="s">
        <v>52</v>
      </c>
      <c r="C36" s="420"/>
      <c r="D36" s="401"/>
      <c r="E36" s="401"/>
      <c r="F36" s="402" t="s">
        <v>37</v>
      </c>
      <c r="G36" s="402"/>
      <c r="H36" s="39"/>
      <c r="I36" s="424"/>
      <c r="J36" s="158"/>
      <c r="L36" s="178" t="e">
        <f ca="1">IF(OR(D1="Staffel",AND(D1="Gruppe",D40&lt;&gt;"",D41&lt;&gt;"",D42&lt;&gt;"")),TRUE,FALSE)</f>
        <v>#N/A</v>
      </c>
      <c r="M36" s="178" t="s">
        <v>104</v>
      </c>
    </row>
    <row r="37" spans="1:13" ht="15.75" x14ac:dyDescent="0.25">
      <c r="A37" s="158"/>
      <c r="B37" s="419" t="s">
        <v>53</v>
      </c>
      <c r="C37" s="420"/>
      <c r="D37" s="401"/>
      <c r="E37" s="401"/>
      <c r="F37" s="402" t="s">
        <v>37</v>
      </c>
      <c r="G37" s="402"/>
      <c r="H37" s="39"/>
      <c r="I37" s="424"/>
      <c r="J37" s="158"/>
      <c r="L37" s="178" t="b">
        <f>IF(AND(E45&lt;&gt;"",G45&lt;&gt;""),TRUE,FALSE)</f>
        <v>0</v>
      </c>
      <c r="M37" s="178" t="s">
        <v>100</v>
      </c>
    </row>
    <row r="38" spans="1:13" ht="15.75" x14ac:dyDescent="0.25">
      <c r="A38" s="158"/>
      <c r="B38" s="419" t="s">
        <v>54</v>
      </c>
      <c r="C38" s="420"/>
      <c r="D38" s="401"/>
      <c r="E38" s="401"/>
      <c r="F38" s="402" t="s">
        <v>37</v>
      </c>
      <c r="G38" s="402"/>
      <c r="H38" s="39"/>
      <c r="I38" s="424"/>
      <c r="J38" s="158"/>
      <c r="L38" s="178" t="e">
        <f ca="1">AND(L35,L36,L37)</f>
        <v>#N/A</v>
      </c>
      <c r="M38" s="178" t="s">
        <v>102</v>
      </c>
    </row>
    <row r="39" spans="1:13" ht="15.75" x14ac:dyDescent="0.25">
      <c r="A39" s="158"/>
      <c r="B39" s="419" t="s">
        <v>55</v>
      </c>
      <c r="C39" s="420"/>
      <c r="D39" s="401"/>
      <c r="E39" s="401"/>
      <c r="F39" s="402" t="s">
        <v>37</v>
      </c>
      <c r="G39" s="402"/>
      <c r="H39" s="39"/>
      <c r="I39" s="424"/>
      <c r="J39" s="158"/>
    </row>
    <row r="40" spans="1:13" ht="15.75" x14ac:dyDescent="0.25">
      <c r="A40" s="158"/>
      <c r="B40" s="419" t="s">
        <v>56</v>
      </c>
      <c r="C40" s="420"/>
      <c r="D40" s="401"/>
      <c r="E40" s="401"/>
      <c r="F40" s="402" t="s">
        <v>37</v>
      </c>
      <c r="G40" s="402"/>
      <c r="H40" s="39"/>
      <c r="I40" s="424"/>
      <c r="J40" s="158"/>
    </row>
    <row r="41" spans="1:13" ht="15.75" x14ac:dyDescent="0.25">
      <c r="A41" s="158"/>
      <c r="B41" s="419" t="s">
        <v>57</v>
      </c>
      <c r="C41" s="420"/>
      <c r="D41" s="401"/>
      <c r="E41" s="401"/>
      <c r="F41" s="402" t="s">
        <v>37</v>
      </c>
      <c r="G41" s="402"/>
      <c r="H41" s="39"/>
      <c r="I41" s="424"/>
      <c r="J41" s="158"/>
    </row>
    <row r="42" spans="1:13" ht="15.75" x14ac:dyDescent="0.25">
      <c r="A42" s="158"/>
      <c r="B42" s="419" t="s">
        <v>58</v>
      </c>
      <c r="C42" s="420"/>
      <c r="D42" s="401"/>
      <c r="E42" s="401"/>
      <c r="F42" s="402" t="s">
        <v>37</v>
      </c>
      <c r="G42" s="402"/>
      <c r="H42" s="39"/>
      <c r="I42" s="425"/>
      <c r="J42" s="158"/>
    </row>
    <row r="43" spans="1:13" ht="15.75" x14ac:dyDescent="0.25">
      <c r="A43" s="158"/>
      <c r="B43" s="421" t="s">
        <v>59</v>
      </c>
      <c r="C43" s="422"/>
      <c r="D43" s="422"/>
      <c r="E43" s="422"/>
      <c r="F43" s="422"/>
      <c r="G43" s="422"/>
      <c r="H43" s="40" t="s">
        <v>43</v>
      </c>
      <c r="I43" s="41">
        <f>SUM(H34:H42)</f>
        <v>0</v>
      </c>
      <c r="J43" s="158"/>
    </row>
    <row r="44" spans="1:13" ht="15.75" x14ac:dyDescent="0.25">
      <c r="A44" s="158"/>
      <c r="B44" s="419" t="s">
        <v>60</v>
      </c>
      <c r="C44" s="420"/>
      <c r="D44" s="42" t="s">
        <v>45</v>
      </c>
      <c r="E44" s="50" t="e">
        <f ca="1">IF(OR(I20&lt;10,I20&gt;18),0,VLOOKUP(I20,Startseite!$G$23:$I$31,2))</f>
        <v>#N/A</v>
      </c>
      <c r="F44" s="42" t="s">
        <v>46</v>
      </c>
      <c r="G44" s="50" t="e">
        <f ca="1">IF(OR(I20&lt;10,I20&gt;18),0,VLOOKUP(I20,Startseite!$G$23:$I$31,3))</f>
        <v>#N/A</v>
      </c>
      <c r="H44" s="51"/>
      <c r="I44" s="52"/>
      <c r="J44" s="158"/>
    </row>
    <row r="45" spans="1:13" ht="16.5" thickBot="1" x14ac:dyDescent="0.3">
      <c r="A45" s="158"/>
      <c r="B45" s="419" t="s">
        <v>61</v>
      </c>
      <c r="C45" s="420"/>
      <c r="D45" s="42" t="s">
        <v>45</v>
      </c>
      <c r="E45" s="43"/>
      <c r="F45" s="42" t="s">
        <v>46</v>
      </c>
      <c r="G45" s="43"/>
      <c r="H45" s="46" t="s">
        <v>62</v>
      </c>
      <c r="I45" s="47">
        <f>IF(AND(E45="",G45=""),0,((E44*60)+G44)-((E45*60)+G45))</f>
        <v>0</v>
      </c>
      <c r="J45" s="158"/>
      <c r="L45" s="180"/>
    </row>
    <row r="46" spans="1:13" ht="16.5" thickBot="1" x14ac:dyDescent="0.3">
      <c r="A46" s="158"/>
      <c r="B46" s="412" t="s">
        <v>63</v>
      </c>
      <c r="C46" s="413"/>
      <c r="D46" s="413"/>
      <c r="E46" s="413"/>
      <c r="F46" s="413"/>
      <c r="G46" s="413"/>
      <c r="H46" s="414"/>
      <c r="I46" s="48">
        <f>I33-I43+I45</f>
        <v>400</v>
      </c>
      <c r="J46" s="158"/>
      <c r="L46" s="181" t="e">
        <f ca="1">IF((VLOOKUP($I$3,Teilnehmer!B6:C125,2))="","",VLOOKUP($I$3,Teilnehmer!B6:AE125,29))</f>
        <v>#N/A</v>
      </c>
      <c r="M46" s="182" t="s">
        <v>128</v>
      </c>
    </row>
    <row r="47" spans="1:13" ht="16.5" thickBot="1" x14ac:dyDescent="0.3">
      <c r="A47" s="158"/>
      <c r="B47" s="429" t="s">
        <v>64</v>
      </c>
      <c r="C47" s="430"/>
      <c r="D47" s="431">
        <f>SUM(D24:E28)+SUM(D34:E42)</f>
        <v>0</v>
      </c>
      <c r="E47" s="431"/>
      <c r="F47" s="431" t="e">
        <f ca="1">"Summe : "&amp;G1</f>
        <v>#N/A</v>
      </c>
      <c r="G47" s="431"/>
      <c r="H47" s="53" t="s">
        <v>43</v>
      </c>
      <c r="I47" s="54" t="e">
        <f ca="1">D47/G1</f>
        <v>#N/A</v>
      </c>
      <c r="J47" s="158"/>
      <c r="L47" s="181" t="e">
        <f ca="1">IF((VLOOKUP($I$3,Teilnehmer!B6:C125,2))="","",VLOOKUP($I$3,Teilnehmer!B6:AE125,30))</f>
        <v>#N/A</v>
      </c>
      <c r="M47" s="182" t="s">
        <v>129</v>
      </c>
    </row>
    <row r="48" spans="1:13" ht="30" customHeight="1" thickBot="1" x14ac:dyDescent="0.25">
      <c r="A48" s="158"/>
      <c r="B48" s="432" t="b">
        <v>0</v>
      </c>
      <c r="C48" s="432"/>
      <c r="D48" s="432"/>
      <c r="E48" s="432"/>
      <c r="F48" s="140" t="e">
        <f ca="1">IF((VLOOKUP($I$3,Teilnehmer!B6:C125,2))="","",IF(VLOOKUP($I$3,Teilnehmer!B6:AE125,28)="Ja","Losentscheid
notwendig:",""))</f>
        <v>#N/A</v>
      </c>
      <c r="G48" s="139"/>
      <c r="H48" s="55" t="s">
        <v>65</v>
      </c>
      <c r="I48" s="87" t="e">
        <f ca="1">IF(OR($B$48=FALSE,I20&lt;10,I20&gt;18),0,I32+I46-I47)</f>
        <v>#N/A</v>
      </c>
      <c r="J48" s="158"/>
    </row>
    <row r="49" spans="1:10" ht="20.100000000000001" customHeight="1" x14ac:dyDescent="0.2">
      <c r="A49" s="158"/>
      <c r="B49" s="158"/>
      <c r="C49" s="433" t="e">
        <f ca="1">IF(VLOOKUP($I$3,Teilnehmer!$B$6:$C$125,2)="","",IF(Startseite!$C$17="","",Startseite!$C$17))</f>
        <v>#N/A</v>
      </c>
      <c r="D49" s="433"/>
      <c r="E49" s="433"/>
      <c r="F49" s="141"/>
      <c r="G49" s="141"/>
      <c r="H49" s="141"/>
      <c r="I49" s="141"/>
      <c r="J49" s="158"/>
    </row>
    <row r="50" spans="1:10" ht="15.75" x14ac:dyDescent="0.25">
      <c r="A50" s="56"/>
      <c r="B50" s="157"/>
      <c r="C50" s="426" t="s">
        <v>66</v>
      </c>
      <c r="D50" s="426"/>
      <c r="E50" s="426"/>
      <c r="F50" s="427"/>
      <c r="G50" s="427"/>
      <c r="H50" s="427"/>
      <c r="I50" s="427"/>
      <c r="J50" s="57"/>
    </row>
    <row r="51" spans="1:10" ht="20.25" x14ac:dyDescent="0.2">
      <c r="A51" s="73" t="str">
        <f ca="1">HYPERLINK("["&amp;MID(CELL("Dateiname"), SEARCH("[", CELL("Dateiname"))+1, SEARCH("]", CELL("Dateiname"))- SEARCH("[", CELL("Dateiname")) -1)&amp;"]'Teilnehmer'!A"&amp;I3+5,"◄")</f>
        <v>◄</v>
      </c>
      <c r="B51" s="428"/>
      <c r="C51" s="428"/>
      <c r="D51" s="428"/>
      <c r="E51" s="428"/>
      <c r="F51" s="428"/>
      <c r="G51" s="428"/>
      <c r="H51" s="428"/>
      <c r="I51" s="428"/>
      <c r="J51" s="18" t="str">
        <f ca="1">HYPERLINK("["&amp;MID(CELL("Dateiname"), SEARCH("[", CELL("Dateiname"))+1, SEARCH("]", CELL("Dateiname"))- SEARCH("[", CELL("Dateiname")) -1)&amp;"]'"&amp;$I$3&amp;"'!B1","▲")</f>
        <v>▲</v>
      </c>
    </row>
  </sheetData>
  <sheetProtection password="C435" sheet="1" objects="1" scenarios="1"/>
  <dataConsolidate/>
  <mergeCells count="103">
    <mergeCell ref="C50:E50"/>
    <mergeCell ref="F50:I50"/>
    <mergeCell ref="B51:I51"/>
    <mergeCell ref="B46:H46"/>
    <mergeCell ref="B47:C47"/>
    <mergeCell ref="D47:E47"/>
    <mergeCell ref="F47:G47"/>
    <mergeCell ref="B48:E48"/>
    <mergeCell ref="C49:E49"/>
    <mergeCell ref="B43:G43"/>
    <mergeCell ref="B44:C44"/>
    <mergeCell ref="B45:C45"/>
    <mergeCell ref="B40:C40"/>
    <mergeCell ref="D40:E40"/>
    <mergeCell ref="F40:G40"/>
    <mergeCell ref="B41:C41"/>
    <mergeCell ref="D41:E41"/>
    <mergeCell ref="F41:G41"/>
    <mergeCell ref="B38:C38"/>
    <mergeCell ref="D38:E38"/>
    <mergeCell ref="F38:G38"/>
    <mergeCell ref="B39:C39"/>
    <mergeCell ref="D39:E39"/>
    <mergeCell ref="F39:G39"/>
    <mergeCell ref="I34:I42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42:C42"/>
    <mergeCell ref="D42:E42"/>
    <mergeCell ref="F42:G42"/>
    <mergeCell ref="B32:H32"/>
    <mergeCell ref="B33:C33"/>
    <mergeCell ref="D33:E33"/>
    <mergeCell ref="F33:G33"/>
    <mergeCell ref="B34:C34"/>
    <mergeCell ref="D34:E34"/>
    <mergeCell ref="F34:G34"/>
    <mergeCell ref="B28:C28"/>
    <mergeCell ref="D28:E28"/>
    <mergeCell ref="F28:G28"/>
    <mergeCell ref="B29:G29"/>
    <mergeCell ref="B30:C30"/>
    <mergeCell ref="B31:C31"/>
    <mergeCell ref="B23:C23"/>
    <mergeCell ref="D23:E23"/>
    <mergeCell ref="F23:G23"/>
    <mergeCell ref="B24:C24"/>
    <mergeCell ref="D24:E24"/>
    <mergeCell ref="F24:G24"/>
    <mergeCell ref="C18:D18"/>
    <mergeCell ref="E18:G18"/>
    <mergeCell ref="B19:G19"/>
    <mergeCell ref="B20:G20"/>
    <mergeCell ref="B21:I21"/>
    <mergeCell ref="B22:I22"/>
    <mergeCell ref="I24:I28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C11:D11"/>
    <mergeCell ref="E11:G11"/>
    <mergeCell ref="B5:C5"/>
    <mergeCell ref="D5:G5"/>
    <mergeCell ref="H5:I5"/>
    <mergeCell ref="B6:I6"/>
    <mergeCell ref="B7:I7"/>
    <mergeCell ref="C8:D8"/>
    <mergeCell ref="E8:G8"/>
    <mergeCell ref="B2:C2"/>
    <mergeCell ref="D2:G2"/>
    <mergeCell ref="B3:C3"/>
    <mergeCell ref="D3:G3"/>
    <mergeCell ref="B4:C4"/>
    <mergeCell ref="D4:G4"/>
    <mergeCell ref="C9:D9"/>
    <mergeCell ref="E9:G9"/>
    <mergeCell ref="C10:D10"/>
    <mergeCell ref="E10:G10"/>
  </mergeCells>
  <conditionalFormatting sqref="I19">
    <cfRule type="expression" dxfId="169" priority="6" stopIfTrue="1">
      <formula>OR(AND(D1="staffel",COUNT(I9:I18)&lt;&gt;6),AND(D1="Gruppe",COUNT(I9:I18)&lt;&gt;9))</formula>
    </cfRule>
  </conditionalFormatting>
  <conditionalFormatting sqref="I20">
    <cfRule type="cellIs" dxfId="168" priority="7" stopIfTrue="1" operator="notBetween">
      <formula>10</formula>
      <formula>18</formula>
    </cfRule>
  </conditionalFormatting>
  <conditionalFormatting sqref="G30:G31 G45 D34:E42 E45 D24:E28 E30">
    <cfRule type="expression" dxfId="167" priority="8" stopIfTrue="1">
      <formula>ISBLANK(D24)</formula>
    </cfRule>
  </conditionalFormatting>
  <conditionalFormatting sqref="E31 H24:H28 H34:H42">
    <cfRule type="expression" dxfId="166" priority="9" stopIfTrue="1">
      <formula>AND($B$48=FALSE,ISBLANK(E24))</formula>
    </cfRule>
  </conditionalFormatting>
  <conditionalFormatting sqref="H9:H17">
    <cfRule type="expression" dxfId="165" priority="10" stopIfTrue="1">
      <formula>AND(COUNT($H$9:$H$18)&lt;$F$1,ISBLANK(H9))</formula>
    </cfRule>
  </conditionalFormatting>
  <conditionalFormatting sqref="I9:I17">
    <cfRule type="expression" dxfId="164" priority="11" stopIfTrue="1">
      <formula>AND(COUNT($I$9:$I$18)&lt;$F$1,I9="")</formula>
    </cfRule>
  </conditionalFormatting>
  <conditionalFormatting sqref="B48:E48">
    <cfRule type="cellIs" dxfId="163" priority="12" stopIfTrue="1" operator="equal">
      <formula>FALSE</formula>
    </cfRule>
  </conditionalFormatting>
  <conditionalFormatting sqref="C9:C17 E9:G17">
    <cfRule type="expression" dxfId="162" priority="13" stopIfTrue="1">
      <formula>AND($B$48=FALSE,ISBLANK(C9))</formula>
    </cfRule>
  </conditionalFormatting>
  <conditionalFormatting sqref="I18">
    <cfRule type="expression" dxfId="161" priority="5">
      <formula>OR(COUNT($I$9:$I$18)&gt;F1,AND(COUNT($I$9:$I$18)&lt;F1,I18=""))</formula>
    </cfRule>
  </conditionalFormatting>
  <conditionalFormatting sqref="H18">
    <cfRule type="expression" dxfId="160" priority="3" stopIfTrue="1">
      <formula>AND(COUNT($H$9:$H$18)&lt;$F$1,ISBLANK(H18))</formula>
    </cfRule>
  </conditionalFormatting>
  <conditionalFormatting sqref="C18 E18:G18">
    <cfRule type="expression" dxfId="159" priority="4" stopIfTrue="1">
      <formula>AND($B$48=FALSE,ISBLANK(C18))</formula>
    </cfRule>
  </conditionalFormatting>
  <conditionalFormatting sqref="G48">
    <cfRule type="expression" dxfId="158" priority="1">
      <formula>$L$46="Nein"</formula>
    </cfRule>
    <cfRule type="expression" dxfId="157" priority="2">
      <formula>OR($L$47="Nein",AND($L$46="Ja",$G$48=""))</formula>
    </cfRule>
  </conditionalFormatting>
  <dataValidations count="6">
    <dataValidation type="whole" allowBlank="1" showInputMessage="1" showErrorMessage="1" errorTitle="Eingegebener Wert ungültig" error="Es können nur ganze Zahlen von 0 bis 50 eingegeben werden" sqref="H24:H28 H34:H42">
      <formula1>0</formula1>
      <formula2>1000</formula2>
    </dataValidation>
    <dataValidation type="whole" allowBlank="1" showErrorMessage="1" errorTitle="Eingegebener Wert ist ungültig" error="Es können nur ganze Zahlen von 0 bis 60 eingegeben werden" sqref="G30:G31 E45 E30 G45">
      <formula1>0</formula1>
      <formula2>60</formula2>
    </dataValidation>
    <dataValidation type="whole" allowBlank="1" showErrorMessage="1" errorTitle="Eingegebener Wert ist ungültig" error="Es können nur ganze Zahlen eingegeben werden" sqref="E31">
      <formula1>0</formula1>
      <formula2>60</formula2>
    </dataValidation>
    <dataValidation type="list" allowBlank="1" showDropDown="1" showErrorMessage="1" errorTitle="Eingegebener Wert ist ungültig" error="Es können nur die Werte 1, 3 oder 5 eingegeben werden" sqref="D24:E28 D34:E42">
      <formula1>"1,3,5"</formula1>
    </dataValidation>
    <dataValidation type="date" allowBlank="1" showInputMessage="1" showErrorMessage="1" errorTitle="Eigegebener Wert ist ungültig" error="Es muß ein gültiges Datum eingegeben werden._x000a_Die Teilnehmer müssen zwischen 10 und 18 Jahren alt sein (Geburtsjahr)" sqref="H9:H18">
      <formula1>DATE(YEAR(I$4)-18,1,1)</formula1>
      <formula2>DATE(YEAR(I$4)-10,12,31)</formula2>
    </dataValidation>
    <dataValidation type="whole" allowBlank="1" showInputMessage="1" showErrorMessage="1" errorTitle="Eingegebener Wert ist ungültig" error="Es können nur ganze Zahlen zwischen 1 und 50 eingegeben werden." sqref="G48">
      <formula1>1</formula1>
      <formula2>50</formula2>
    </dataValidation>
  </dataValidations>
  <pageMargins left="0.59055118110236227" right="0.39370078740157483" top="0.78740157480314965" bottom="0.78740157480314965" header="0.31496062992125984" footer="0.39370078740157483"/>
  <pageSetup paperSize="9" scale="95" orientation="portrait" r:id="rId1"/>
  <headerFooter>
    <oddFooter>&amp;R&amp;8Druck: &amp;D/&amp;T&amp;L&amp;06BWB-Auswertung V1.3_x000D_(c)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31937" r:id="rId4" name="Check Box 1">
              <controlPr defaultSize="0" print="0" autoFill="0" autoLine="0" autoPict="0">
                <anchor moveWithCells="1">
                  <from>
                    <xdr:col>1</xdr:col>
                    <xdr:colOff>114300</xdr:colOff>
                    <xdr:row>47</xdr:row>
                    <xdr:rowOff>57150</xdr:rowOff>
                  </from>
                  <to>
                    <xdr:col>4</xdr:col>
                    <xdr:colOff>590550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938" r:id="rId5" name="Check Box 2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8</xdr:row>
                    <xdr:rowOff>0</xdr:rowOff>
                  </from>
                  <to>
                    <xdr:col>2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939" r:id="rId6" name="Check Box 3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9</xdr:row>
                    <xdr:rowOff>0</xdr:rowOff>
                  </from>
                  <to>
                    <xdr:col>2</xdr:col>
                    <xdr:colOff>85725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940" r:id="rId7" name="Check Box 4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10</xdr:row>
                    <xdr:rowOff>0</xdr:rowOff>
                  </from>
                  <to>
                    <xdr:col>2</xdr:col>
                    <xdr:colOff>85725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941" r:id="rId8" name="Check Box 5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11</xdr:row>
                    <xdr:rowOff>0</xdr:rowOff>
                  </from>
                  <to>
                    <xdr:col>2</xdr:col>
                    <xdr:colOff>85725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942" r:id="rId9" name="Check Box 6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12</xdr:row>
                    <xdr:rowOff>0</xdr:rowOff>
                  </from>
                  <to>
                    <xdr:col>2</xdr:col>
                    <xdr:colOff>85725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943" r:id="rId10" name="Check Box 7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13</xdr:row>
                    <xdr:rowOff>0</xdr:rowOff>
                  </from>
                  <to>
                    <xdr:col>2</xdr:col>
                    <xdr:colOff>85725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944" r:id="rId11" name="Check Box 8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14</xdr:row>
                    <xdr:rowOff>0</xdr:rowOff>
                  </from>
                  <to>
                    <xdr:col>2</xdr:col>
                    <xdr:colOff>85725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945" r:id="rId12" name="Check Box 9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15</xdr:row>
                    <xdr:rowOff>0</xdr:rowOff>
                  </from>
                  <to>
                    <xdr:col>2</xdr:col>
                    <xdr:colOff>85725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946" r:id="rId13" name="Check Box 10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16</xdr:row>
                    <xdr:rowOff>0</xdr:rowOff>
                  </from>
                  <to>
                    <xdr:col>2</xdr:col>
                    <xdr:colOff>85725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947" r:id="rId14" name="Check Box 11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17</xdr:row>
                    <xdr:rowOff>0</xdr:rowOff>
                  </from>
                  <to>
                    <xdr:col>2</xdr:col>
                    <xdr:colOff>85725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948" r:id="rId15" name="Button 12">
              <controlPr defaultSize="0" print="0" autoFill="0" autoPict="0" macro="[0]!WBDrucken">
                <anchor moveWithCells="1">
                  <from>
                    <xdr:col>7</xdr:col>
                    <xdr:colOff>695325</xdr:colOff>
                    <xdr:row>48</xdr:row>
                    <xdr:rowOff>123825</xdr:rowOff>
                  </from>
                  <to>
                    <xdr:col>8</xdr:col>
                    <xdr:colOff>447675</xdr:colOff>
                    <xdr:row>49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9">
    <pageSetUpPr fitToPage="1"/>
  </sheetPr>
  <dimension ref="A1:M51"/>
  <sheetViews>
    <sheetView zoomScaleNormal="100" workbookViewId="0">
      <pane ySplit="3" topLeftCell="A4" activePane="bottomLeft" state="frozen"/>
      <selection activeCell="C9" sqref="C9:D9"/>
      <selection pane="bottomLeft" activeCell="C9" sqref="C9:D9"/>
    </sheetView>
  </sheetViews>
  <sheetFormatPr baseColWidth="10" defaultRowHeight="12.75" x14ac:dyDescent="0.2"/>
  <cols>
    <col min="1" max="2" width="5.28515625" style="19" customWidth="1"/>
    <col min="3" max="3" width="19" style="19" customWidth="1"/>
    <col min="4" max="7" width="9.85546875" style="19" customWidth="1"/>
    <col min="8" max="8" width="19" style="19" customWidth="1"/>
    <col min="9" max="9" width="14.42578125" style="19" customWidth="1"/>
    <col min="10" max="10" width="5.28515625" style="19" customWidth="1"/>
    <col min="11" max="11" width="11.42578125" style="19"/>
    <col min="12" max="13" width="11.42578125" style="178" hidden="1" customWidth="1"/>
    <col min="14" max="16384" width="11.42578125" style="19"/>
  </cols>
  <sheetData>
    <row r="1" spans="1:13" ht="21" thickBot="1" x14ac:dyDescent="0.25">
      <c r="A1" s="73" t="e">
        <f ca="1">HYPERLINK("["&amp;MID(CELL("Dateiname"), SEARCH("[", CELL("Dateiname"))+1, SEARCH("]", CELL("Dateiname"))- SEARCH("[", CELL("Dateiname")) -1)&amp;"]'Teilnehmer'!A"&amp;I3+5,"◄")</f>
        <v>#VALUE!</v>
      </c>
      <c r="B1" s="66"/>
      <c r="C1" s="76" t="s">
        <v>21</v>
      </c>
      <c r="D1" s="77" t="e">
        <f ca="1">IF(VLOOKUP($I$3,Teilnehmer!$B$6:$H$125,3)="x","Gruppe",IF((VLOOKUP($I$3,Teilnehmer!$B$6:$H$125,4)="x"),"Staffel","Fehler"))</f>
        <v>#VALUE!</v>
      </c>
      <c r="E1" s="75" t="s">
        <v>86</v>
      </c>
      <c r="F1" s="78" t="e">
        <f ca="1">IF(D1="Staffel",6,9)</f>
        <v>#VALUE!</v>
      </c>
      <c r="G1" s="76" t="e">
        <f ca="1">IF(D1="Staffel",4,5)</f>
        <v>#VALUE!</v>
      </c>
      <c r="H1" s="75" t="s">
        <v>87</v>
      </c>
      <c r="I1" s="77" t="e">
        <f ca="1">IF((VLOOKUP($I$3,Teilnehmer!B6:C125,2))="","",VLOOKUP($I$3,Teilnehmer!$B$6:$I$125,8))</f>
        <v>#VALUE!</v>
      </c>
      <c r="J1" s="18" t="e">
        <f ca="1">HYPERLINK("["&amp;MID(CELL("Dateiname"), SEARCH("[", CELL("Dateiname"))+1, SEARCH("]", CELL("Dateiname"))- SEARCH("[", CELL("Dateiname")) -1)&amp;"]'"&amp;$I$3&amp;"'!B51","▼")</f>
        <v>#VALUE!</v>
      </c>
      <c r="L1" s="181">
        <v>1</v>
      </c>
      <c r="M1" s="181" t="s">
        <v>186</v>
      </c>
    </row>
    <row r="2" spans="1:13" ht="16.5" x14ac:dyDescent="0.2">
      <c r="A2" s="160"/>
      <c r="B2" s="377" t="s">
        <v>18</v>
      </c>
      <c r="C2" s="378"/>
      <c r="D2" s="378" t="e">
        <f ca="1">IF((VLOOKUP($I$3,Teilnehmer!B6:C125,2))="","",VLOOKUP($I$3,Teilnehmer!B6:C125,2))</f>
        <v>#VALUE!</v>
      </c>
      <c r="E2" s="378"/>
      <c r="F2" s="378"/>
      <c r="G2" s="379"/>
      <c r="H2" s="20" t="s">
        <v>19</v>
      </c>
      <c r="I2" s="129" t="e">
        <f ca="1">IF((VLOOKUP($I$3,Teilnehmer!B6:V125,2))="","",IF(Teilnehmer!J2="Nein","",VLOOKUP($I$3,Teilnehmer!B6:V125,21)))</f>
        <v>#VALUE!</v>
      </c>
      <c r="J2" s="160"/>
      <c r="L2" s="181" t="s">
        <v>181</v>
      </c>
    </row>
    <row r="3" spans="1:13" ht="17.25" thickBot="1" x14ac:dyDescent="0.25">
      <c r="A3" s="160"/>
      <c r="B3" s="380" t="s">
        <v>4</v>
      </c>
      <c r="C3" s="381"/>
      <c r="D3" s="381" t="e">
        <f ca="1">IF(VLOOKUP($I$3,Teilnehmer!$B$6:$C$125,2)="","",IF(Startseite!$C$8="","",Startseite!$C$8))</f>
        <v>#VALUE!</v>
      </c>
      <c r="E3" s="381"/>
      <c r="F3" s="381"/>
      <c r="G3" s="382"/>
      <c r="H3" s="21" t="s">
        <v>20</v>
      </c>
      <c r="I3" s="22" t="e">
        <f ca="1">VALUE(MID(CELL("dateiname",A1),FIND("]",CELL("dateiname",A1))+1,255))</f>
        <v>#VALUE!</v>
      </c>
      <c r="J3" s="160"/>
    </row>
    <row r="4" spans="1:13" ht="16.5" x14ac:dyDescent="0.25">
      <c r="A4" s="160"/>
      <c r="B4" s="380" t="s">
        <v>5</v>
      </c>
      <c r="C4" s="381"/>
      <c r="D4" s="381" t="e">
        <f ca="1">IF(VLOOKUP($I$3,Teilnehmer!$B$6:$C$125,2)="","",IF(Startseite!$C$10="","",Startseite!$C$10))</f>
        <v>#VALUE!</v>
      </c>
      <c r="E4" s="381"/>
      <c r="F4" s="381"/>
      <c r="G4" s="382"/>
      <c r="H4" s="23" t="s">
        <v>2</v>
      </c>
      <c r="I4" s="74">
        <f ca="1">Startseite!$C$6</f>
        <v>43331</v>
      </c>
      <c r="J4" s="160"/>
    </row>
    <row r="5" spans="1:13" ht="17.25" thickBot="1" x14ac:dyDescent="0.25">
      <c r="A5" s="160"/>
      <c r="B5" s="385" t="s">
        <v>6</v>
      </c>
      <c r="C5" s="386"/>
      <c r="D5" s="386" t="e">
        <f ca="1">IF(VLOOKUP($I$3,Teilnehmer!$B$6:$C$125,2)="","",IF(Startseite!$C$12="","",Startseite!$C$12))</f>
        <v>#VALUE!</v>
      </c>
      <c r="E5" s="386"/>
      <c r="F5" s="386"/>
      <c r="G5" s="387"/>
      <c r="H5" s="388" t="e">
        <f ca="1">"Wertung: "&amp;IF(VLOOKUP($I$3,Teilnehmer!$B$6:$H$125,3)="x","Gruppe",IF((VLOOKUP($I$3,Teilnehmer!$B$6:$H$125,4)="x"),"Staffel",""))&amp;" "&amp;IF(VLOOKUP($I$3,Teilnehmer!$B$6:$H$125,5)="x","Jungen",IF((VLOOKUP($I$3,Teilnehmer!$B$6:$H$125,6)="x"),"Mädchen",IF((VLOOKUP($I$3,Teilnehmer!$B$6:$H$125,7)="x"),IF(VLOOKUP($I$3,Teilnehmer!$B$6:$I$125,8)="A+B-Teil","AK",IF(VLOOKUP($I$3,Teilnehmer!$B$6:$I$125,8)="Nur A-Teil","AK-nurA",IF(VLOOKUP($I$3,Teilnehmer!$B$6:$I$125,8)="Nur B-Teil","AK-NurB",""))),"")))</f>
        <v>#VALUE!</v>
      </c>
      <c r="I5" s="389"/>
      <c r="J5" s="160"/>
    </row>
    <row r="6" spans="1:13" ht="6.95" customHeight="1" thickBot="1" x14ac:dyDescent="0.25">
      <c r="A6" s="160"/>
      <c r="B6" s="390"/>
      <c r="C6" s="390"/>
      <c r="D6" s="390"/>
      <c r="E6" s="390"/>
      <c r="F6" s="390"/>
      <c r="G6" s="390"/>
      <c r="H6" s="390"/>
      <c r="I6" s="390"/>
      <c r="J6" s="160"/>
    </row>
    <row r="7" spans="1:13" ht="17.25" thickBot="1" x14ac:dyDescent="0.3">
      <c r="A7" s="160"/>
      <c r="B7" s="391" t="s">
        <v>22</v>
      </c>
      <c r="C7" s="392"/>
      <c r="D7" s="392"/>
      <c r="E7" s="392"/>
      <c r="F7" s="392"/>
      <c r="G7" s="392"/>
      <c r="H7" s="392"/>
      <c r="I7" s="393"/>
      <c r="J7" s="160"/>
    </row>
    <row r="8" spans="1:13" ht="16.5" thickBot="1" x14ac:dyDescent="0.3">
      <c r="A8" s="160"/>
      <c r="B8" s="24" t="s">
        <v>23</v>
      </c>
      <c r="C8" s="394" t="s">
        <v>24</v>
      </c>
      <c r="D8" s="394"/>
      <c r="E8" s="394" t="s">
        <v>25</v>
      </c>
      <c r="F8" s="394"/>
      <c r="G8" s="394"/>
      <c r="H8" s="25" t="s">
        <v>26</v>
      </c>
      <c r="I8" s="26" t="s">
        <v>27</v>
      </c>
      <c r="J8" s="160"/>
      <c r="L8" s="178" t="b">
        <f>IF(OR(L9:L18),TRUE,FALSE)</f>
        <v>0</v>
      </c>
      <c r="M8" s="178" t="s">
        <v>235</v>
      </c>
    </row>
    <row r="9" spans="1:13" ht="15.75" x14ac:dyDescent="0.25">
      <c r="A9" s="27" t="b">
        <v>1</v>
      </c>
      <c r="B9" s="28">
        <v>1</v>
      </c>
      <c r="C9" s="383"/>
      <c r="D9" s="383"/>
      <c r="E9" s="383"/>
      <c r="F9" s="383"/>
      <c r="G9" s="383"/>
      <c r="H9" s="29"/>
      <c r="I9" s="30" t="str">
        <f>IF(OR(A9=FALSE,ISBLANK(H9)),"",(YEAR(I$4)-YEAR(H9)))</f>
        <v/>
      </c>
      <c r="J9" s="160"/>
      <c r="L9" s="178" t="b">
        <f t="shared" ref="L9:L18" si="0">IF(OR(C9&lt;&gt;"",E9&lt;&gt;"",H9&lt;&gt;""),TRUE,FALSE)</f>
        <v>0</v>
      </c>
      <c r="M9" s="178" t="s">
        <v>225</v>
      </c>
    </row>
    <row r="10" spans="1:13" ht="15.75" x14ac:dyDescent="0.25">
      <c r="A10" s="27" t="b">
        <v>1</v>
      </c>
      <c r="B10" s="31">
        <v>2</v>
      </c>
      <c r="C10" s="384"/>
      <c r="D10" s="384"/>
      <c r="E10" s="384"/>
      <c r="F10" s="384"/>
      <c r="G10" s="384"/>
      <c r="H10" s="29"/>
      <c r="I10" s="30" t="str">
        <f t="shared" ref="I10:I18" si="1">IF(OR(A10=FALSE,ISBLANK(H10)),"",(YEAR(I$4)-YEAR(H10)))</f>
        <v/>
      </c>
      <c r="J10" s="160"/>
      <c r="L10" s="178" t="b">
        <f t="shared" si="0"/>
        <v>0</v>
      </c>
      <c r="M10" s="178" t="s">
        <v>226</v>
      </c>
    </row>
    <row r="11" spans="1:13" ht="15.75" x14ac:dyDescent="0.25">
      <c r="A11" s="27" t="b">
        <v>1</v>
      </c>
      <c r="B11" s="31">
        <v>3</v>
      </c>
      <c r="C11" s="384"/>
      <c r="D11" s="384"/>
      <c r="E11" s="384"/>
      <c r="F11" s="384"/>
      <c r="G11" s="384"/>
      <c r="H11" s="29"/>
      <c r="I11" s="30" t="str">
        <f t="shared" si="1"/>
        <v/>
      </c>
      <c r="J11" s="160"/>
      <c r="L11" s="178" t="b">
        <f t="shared" si="0"/>
        <v>0</v>
      </c>
      <c r="M11" s="178" t="s">
        <v>227</v>
      </c>
    </row>
    <row r="12" spans="1:13" ht="15.75" x14ac:dyDescent="0.25">
      <c r="A12" s="27" t="b">
        <v>1</v>
      </c>
      <c r="B12" s="31">
        <v>4</v>
      </c>
      <c r="C12" s="384"/>
      <c r="D12" s="384"/>
      <c r="E12" s="384"/>
      <c r="F12" s="384"/>
      <c r="G12" s="384"/>
      <c r="H12" s="29"/>
      <c r="I12" s="30" t="str">
        <f t="shared" si="1"/>
        <v/>
      </c>
      <c r="J12" s="160"/>
      <c r="L12" s="178" t="b">
        <f t="shared" si="0"/>
        <v>0</v>
      </c>
      <c r="M12" s="178" t="s">
        <v>228</v>
      </c>
    </row>
    <row r="13" spans="1:13" ht="15.75" x14ac:dyDescent="0.25">
      <c r="A13" s="27" t="b">
        <v>1</v>
      </c>
      <c r="B13" s="31">
        <v>5</v>
      </c>
      <c r="C13" s="384"/>
      <c r="D13" s="384"/>
      <c r="E13" s="384"/>
      <c r="F13" s="384"/>
      <c r="G13" s="384"/>
      <c r="H13" s="29"/>
      <c r="I13" s="30" t="str">
        <f t="shared" si="1"/>
        <v/>
      </c>
      <c r="J13" s="160"/>
      <c r="L13" s="178" t="b">
        <f t="shared" si="0"/>
        <v>0</v>
      </c>
      <c r="M13" s="178" t="s">
        <v>229</v>
      </c>
    </row>
    <row r="14" spans="1:13" ht="15.75" x14ac:dyDescent="0.25">
      <c r="A14" s="27" t="b">
        <v>1</v>
      </c>
      <c r="B14" s="31">
        <v>6</v>
      </c>
      <c r="C14" s="384"/>
      <c r="D14" s="384"/>
      <c r="E14" s="384"/>
      <c r="F14" s="384"/>
      <c r="G14" s="384"/>
      <c r="H14" s="29"/>
      <c r="I14" s="30" t="str">
        <f t="shared" si="1"/>
        <v/>
      </c>
      <c r="J14" s="160"/>
      <c r="L14" s="178" t="b">
        <f t="shared" si="0"/>
        <v>0</v>
      </c>
      <c r="M14" s="178" t="s">
        <v>230</v>
      </c>
    </row>
    <row r="15" spans="1:13" ht="15.75" x14ac:dyDescent="0.25">
      <c r="A15" s="27" t="b">
        <v>1</v>
      </c>
      <c r="B15" s="31">
        <v>7</v>
      </c>
      <c r="C15" s="384"/>
      <c r="D15" s="384"/>
      <c r="E15" s="384"/>
      <c r="F15" s="384"/>
      <c r="G15" s="384"/>
      <c r="H15" s="29"/>
      <c r="I15" s="30" t="str">
        <f t="shared" si="1"/>
        <v/>
      </c>
      <c r="J15" s="160"/>
      <c r="L15" s="178" t="b">
        <f t="shared" si="0"/>
        <v>0</v>
      </c>
      <c r="M15" s="178" t="s">
        <v>231</v>
      </c>
    </row>
    <row r="16" spans="1:13" ht="15.75" x14ac:dyDescent="0.25">
      <c r="A16" s="27" t="b">
        <v>1</v>
      </c>
      <c r="B16" s="31">
        <v>8</v>
      </c>
      <c r="C16" s="384"/>
      <c r="D16" s="384"/>
      <c r="E16" s="384"/>
      <c r="F16" s="384"/>
      <c r="G16" s="384"/>
      <c r="H16" s="29"/>
      <c r="I16" s="30" t="str">
        <f t="shared" si="1"/>
        <v/>
      </c>
      <c r="J16" s="160"/>
      <c r="L16" s="178" t="b">
        <f t="shared" si="0"/>
        <v>0</v>
      </c>
      <c r="M16" s="178" t="s">
        <v>232</v>
      </c>
    </row>
    <row r="17" spans="1:13" ht="15.75" x14ac:dyDescent="0.25">
      <c r="A17" s="27" t="b">
        <v>1</v>
      </c>
      <c r="B17" s="31">
        <v>9</v>
      </c>
      <c r="C17" s="384"/>
      <c r="D17" s="384"/>
      <c r="E17" s="384"/>
      <c r="F17" s="384"/>
      <c r="G17" s="384"/>
      <c r="H17" s="29"/>
      <c r="I17" s="30" t="str">
        <f t="shared" si="1"/>
        <v/>
      </c>
      <c r="J17" s="160"/>
      <c r="L17" s="178" t="b">
        <f t="shared" si="0"/>
        <v>0</v>
      </c>
      <c r="M17" s="178" t="s">
        <v>233</v>
      </c>
    </row>
    <row r="18" spans="1:13" ht="16.5" thickBot="1" x14ac:dyDescent="0.3">
      <c r="A18" s="27" t="b">
        <v>0</v>
      </c>
      <c r="B18" s="32" t="s">
        <v>28</v>
      </c>
      <c r="C18" s="384"/>
      <c r="D18" s="384"/>
      <c r="E18" s="384"/>
      <c r="F18" s="384"/>
      <c r="G18" s="384"/>
      <c r="H18" s="29"/>
      <c r="I18" s="30" t="str">
        <f t="shared" si="1"/>
        <v/>
      </c>
      <c r="J18" s="160"/>
      <c r="L18" s="178" t="b">
        <f t="shared" si="0"/>
        <v>0</v>
      </c>
      <c r="M18" s="178" t="s">
        <v>234</v>
      </c>
    </row>
    <row r="19" spans="1:13" ht="15.75" x14ac:dyDescent="0.25">
      <c r="A19" s="160"/>
      <c r="B19" s="403"/>
      <c r="C19" s="404"/>
      <c r="D19" s="404"/>
      <c r="E19" s="404"/>
      <c r="F19" s="404"/>
      <c r="G19" s="405"/>
      <c r="H19" s="33" t="s">
        <v>29</v>
      </c>
      <c r="I19" s="34">
        <f>SUM(I9:I18)</f>
        <v>0</v>
      </c>
      <c r="J19" s="160"/>
    </row>
    <row r="20" spans="1:13" ht="16.5" thickBot="1" x14ac:dyDescent="0.3">
      <c r="A20" s="160"/>
      <c r="B20" s="406" t="s">
        <v>30</v>
      </c>
      <c r="C20" s="407"/>
      <c r="D20" s="407"/>
      <c r="E20" s="407"/>
      <c r="F20" s="407"/>
      <c r="G20" s="408"/>
      <c r="H20" s="35" t="e">
        <f ca="1">"Alter : "&amp;F1</f>
        <v>#VALUE!</v>
      </c>
      <c r="I20" s="36" t="e">
        <f ca="1">ROUND(I19/F1,0)</f>
        <v>#VALUE!</v>
      </c>
      <c r="J20" s="160"/>
    </row>
    <row r="21" spans="1:13" ht="6.95" customHeight="1" thickBot="1" x14ac:dyDescent="0.25">
      <c r="A21" s="160"/>
      <c r="B21" s="390"/>
      <c r="C21" s="390"/>
      <c r="D21" s="390"/>
      <c r="E21" s="390"/>
      <c r="F21" s="390"/>
      <c r="G21" s="390"/>
      <c r="H21" s="390"/>
      <c r="I21" s="390"/>
      <c r="J21" s="160"/>
    </row>
    <row r="22" spans="1:13" ht="17.25" thickBot="1" x14ac:dyDescent="0.3">
      <c r="A22" s="160"/>
      <c r="B22" s="391" t="s">
        <v>31</v>
      </c>
      <c r="C22" s="392"/>
      <c r="D22" s="392"/>
      <c r="E22" s="392"/>
      <c r="F22" s="392"/>
      <c r="G22" s="392"/>
      <c r="H22" s="392"/>
      <c r="I22" s="393"/>
      <c r="J22" s="160"/>
    </row>
    <row r="23" spans="1:13" ht="15.75" x14ac:dyDescent="0.25">
      <c r="A23" s="160"/>
      <c r="B23" s="395" t="s">
        <v>32</v>
      </c>
      <c r="C23" s="396"/>
      <c r="D23" s="397" t="s">
        <v>33</v>
      </c>
      <c r="E23" s="397"/>
      <c r="F23" s="398" t="s">
        <v>34</v>
      </c>
      <c r="G23" s="398"/>
      <c r="H23" s="37" t="s">
        <v>35</v>
      </c>
      <c r="I23" s="88">
        <v>1000</v>
      </c>
      <c r="J23" s="160"/>
    </row>
    <row r="24" spans="1:13" ht="15.75" x14ac:dyDescent="0.25">
      <c r="A24" s="160"/>
      <c r="B24" s="399" t="s">
        <v>36</v>
      </c>
      <c r="C24" s="400"/>
      <c r="D24" s="401"/>
      <c r="E24" s="401"/>
      <c r="F24" s="402" t="s">
        <v>37</v>
      </c>
      <c r="G24" s="402"/>
      <c r="H24" s="39"/>
      <c r="I24" s="409"/>
      <c r="J24" s="160"/>
      <c r="L24" s="178" t="b">
        <f>IF(AND(D24&lt;&gt;"",D25&lt;&gt;"",D26&lt;&gt;"",D27&lt;&gt;""),TRUE,FALSE)</f>
        <v>0</v>
      </c>
      <c r="M24" s="179" t="s">
        <v>98</v>
      </c>
    </row>
    <row r="25" spans="1:13" ht="15.75" x14ac:dyDescent="0.25">
      <c r="A25" s="160"/>
      <c r="B25" s="399" t="s">
        <v>38</v>
      </c>
      <c r="C25" s="400"/>
      <c r="D25" s="401"/>
      <c r="E25" s="401"/>
      <c r="F25" s="402" t="s">
        <v>37</v>
      </c>
      <c r="G25" s="402"/>
      <c r="H25" s="39"/>
      <c r="I25" s="410"/>
      <c r="J25" s="160"/>
      <c r="L25" s="178" t="e">
        <f ca="1">IF(OR(D1="Staffel",AND(D1="Gruppe",D28&lt;&gt;"")),TRUE,FALSE)</f>
        <v>#VALUE!</v>
      </c>
      <c r="M25" s="178" t="s">
        <v>99</v>
      </c>
    </row>
    <row r="26" spans="1:13" ht="15.75" x14ac:dyDescent="0.25">
      <c r="A26" s="160"/>
      <c r="B26" s="399" t="s">
        <v>39</v>
      </c>
      <c r="C26" s="400"/>
      <c r="D26" s="401"/>
      <c r="E26" s="401"/>
      <c r="F26" s="402" t="s">
        <v>37</v>
      </c>
      <c r="G26" s="402"/>
      <c r="H26" s="39"/>
      <c r="I26" s="410"/>
      <c r="J26" s="160"/>
      <c r="L26" s="178" t="b">
        <f>IF(AND(E30&lt;&gt;"",G30&lt;&gt;"",G31&lt;&gt;""),TRUE,FALSE)</f>
        <v>0</v>
      </c>
      <c r="M26" s="178" t="s">
        <v>100</v>
      </c>
    </row>
    <row r="27" spans="1:13" ht="15.75" x14ac:dyDescent="0.25">
      <c r="A27" s="160"/>
      <c r="B27" s="399" t="s">
        <v>40</v>
      </c>
      <c r="C27" s="400"/>
      <c r="D27" s="401"/>
      <c r="E27" s="401"/>
      <c r="F27" s="402" t="s">
        <v>37</v>
      </c>
      <c r="G27" s="402"/>
      <c r="H27" s="39"/>
      <c r="I27" s="410"/>
      <c r="J27" s="160"/>
      <c r="L27" s="178" t="e">
        <f ca="1">AND(L24,L25,L26)</f>
        <v>#VALUE!</v>
      </c>
      <c r="M27" s="178" t="s">
        <v>101</v>
      </c>
    </row>
    <row r="28" spans="1:13" ht="15.75" x14ac:dyDescent="0.25">
      <c r="A28" s="160"/>
      <c r="B28" s="399" t="s">
        <v>41</v>
      </c>
      <c r="C28" s="400"/>
      <c r="D28" s="401"/>
      <c r="E28" s="401"/>
      <c r="F28" s="402" t="s">
        <v>37</v>
      </c>
      <c r="G28" s="402"/>
      <c r="H28" s="39"/>
      <c r="I28" s="411"/>
      <c r="J28" s="160"/>
    </row>
    <row r="29" spans="1:13" ht="15.75" x14ac:dyDescent="0.25">
      <c r="A29" s="160"/>
      <c r="B29" s="421" t="s">
        <v>42</v>
      </c>
      <c r="C29" s="422"/>
      <c r="D29" s="422"/>
      <c r="E29" s="422"/>
      <c r="F29" s="422"/>
      <c r="G29" s="422"/>
      <c r="H29" s="40" t="s">
        <v>43</v>
      </c>
      <c r="I29" s="41">
        <f>SUM(H24:H28)</f>
        <v>0</v>
      </c>
      <c r="J29" s="160"/>
    </row>
    <row r="30" spans="1:13" ht="15.75" x14ac:dyDescent="0.25">
      <c r="A30" s="160"/>
      <c r="B30" s="419" t="s">
        <v>44</v>
      </c>
      <c r="C30" s="420"/>
      <c r="D30" s="42" t="s">
        <v>45</v>
      </c>
      <c r="E30" s="43"/>
      <c r="F30" s="42" t="s">
        <v>46</v>
      </c>
      <c r="G30" s="43"/>
      <c r="H30" s="44" t="e">
        <f ca="1">IF(D1="Staffel",Startseite!$E$28,Startseite!$E$27)</f>
        <v>#VALUE!</v>
      </c>
      <c r="I30" s="45" t="e">
        <f ca="1">IF((((E30*60)+G30)-H30*24*3600)&gt;0,(((E30*60)+G30)-H30*24*3600),0)</f>
        <v>#VALUE!</v>
      </c>
      <c r="J30" s="160"/>
    </row>
    <row r="31" spans="1:13" ht="16.5" thickBot="1" x14ac:dyDescent="0.3">
      <c r="A31" s="160"/>
      <c r="B31" s="419" t="s">
        <v>47</v>
      </c>
      <c r="C31" s="420"/>
      <c r="D31" s="42" t="s">
        <v>45</v>
      </c>
      <c r="E31" s="43"/>
      <c r="F31" s="42" t="s">
        <v>46</v>
      </c>
      <c r="G31" s="43"/>
      <c r="H31" s="46" t="s">
        <v>43</v>
      </c>
      <c r="I31" s="47">
        <f>IF(E31="",G31,((E31*60)+G31))</f>
        <v>0</v>
      </c>
      <c r="J31" s="160"/>
    </row>
    <row r="32" spans="1:13" ht="16.5" thickBot="1" x14ac:dyDescent="0.3">
      <c r="A32" s="160"/>
      <c r="B32" s="412" t="s">
        <v>48</v>
      </c>
      <c r="C32" s="413"/>
      <c r="D32" s="413"/>
      <c r="E32" s="413"/>
      <c r="F32" s="413"/>
      <c r="G32" s="413"/>
      <c r="H32" s="414"/>
      <c r="I32" s="48" t="e">
        <f ca="1">I23-I29-I30-I31</f>
        <v>#VALUE!</v>
      </c>
      <c r="J32" s="160"/>
    </row>
    <row r="33" spans="1:13" ht="15.75" x14ac:dyDescent="0.25">
      <c r="A33" s="160"/>
      <c r="B33" s="415" t="s">
        <v>49</v>
      </c>
      <c r="C33" s="416"/>
      <c r="D33" s="417" t="s">
        <v>33</v>
      </c>
      <c r="E33" s="417"/>
      <c r="F33" s="418" t="s">
        <v>34</v>
      </c>
      <c r="G33" s="418"/>
      <c r="H33" s="49" t="s">
        <v>35</v>
      </c>
      <c r="I33" s="38">
        <v>0</v>
      </c>
      <c r="J33" s="160"/>
    </row>
    <row r="34" spans="1:13" ht="15.75" x14ac:dyDescent="0.25">
      <c r="A34" s="160"/>
      <c r="B34" s="419" t="s">
        <v>50</v>
      </c>
      <c r="C34" s="420"/>
      <c r="D34" s="434"/>
      <c r="E34" s="434"/>
      <c r="F34" s="402" t="s">
        <v>37</v>
      </c>
      <c r="G34" s="402"/>
      <c r="H34" s="183"/>
      <c r="I34" s="423"/>
      <c r="J34" s="160"/>
    </row>
    <row r="35" spans="1:13" ht="15.75" x14ac:dyDescent="0.25">
      <c r="A35" s="160"/>
      <c r="B35" s="419" t="s">
        <v>51</v>
      </c>
      <c r="C35" s="420"/>
      <c r="D35" s="434"/>
      <c r="E35" s="434"/>
      <c r="F35" s="402" t="s">
        <v>37</v>
      </c>
      <c r="G35" s="402"/>
      <c r="H35" s="183"/>
      <c r="I35" s="424"/>
      <c r="J35" s="160"/>
      <c r="L35" s="178" t="b">
        <v>1</v>
      </c>
      <c r="M35" s="179" t="s">
        <v>103</v>
      </c>
    </row>
    <row r="36" spans="1:13" ht="15.75" x14ac:dyDescent="0.25">
      <c r="A36" s="160"/>
      <c r="B36" s="419" t="s">
        <v>52</v>
      </c>
      <c r="C36" s="420"/>
      <c r="D36" s="434"/>
      <c r="E36" s="434"/>
      <c r="F36" s="402" t="s">
        <v>37</v>
      </c>
      <c r="G36" s="402"/>
      <c r="H36" s="183"/>
      <c r="I36" s="424"/>
      <c r="J36" s="160"/>
      <c r="L36" s="178" t="b">
        <v>1</v>
      </c>
      <c r="M36" s="178" t="s">
        <v>104</v>
      </c>
    </row>
    <row r="37" spans="1:13" ht="15.75" x14ac:dyDescent="0.25">
      <c r="A37" s="160"/>
      <c r="B37" s="419" t="s">
        <v>53</v>
      </c>
      <c r="C37" s="420"/>
      <c r="D37" s="434"/>
      <c r="E37" s="434"/>
      <c r="F37" s="402" t="s">
        <v>37</v>
      </c>
      <c r="G37" s="402"/>
      <c r="H37" s="183"/>
      <c r="I37" s="424"/>
      <c r="J37" s="160"/>
      <c r="L37" s="178" t="b">
        <v>1</v>
      </c>
      <c r="M37" s="178" t="s">
        <v>100</v>
      </c>
    </row>
    <row r="38" spans="1:13" ht="15.75" x14ac:dyDescent="0.25">
      <c r="A38" s="160"/>
      <c r="B38" s="419" t="s">
        <v>54</v>
      </c>
      <c r="C38" s="420"/>
      <c r="D38" s="434"/>
      <c r="E38" s="434"/>
      <c r="F38" s="402" t="s">
        <v>37</v>
      </c>
      <c r="G38" s="402"/>
      <c r="H38" s="183"/>
      <c r="I38" s="424"/>
      <c r="J38" s="160"/>
      <c r="L38" s="178" t="b">
        <f>AND(L35,L36,L37)</f>
        <v>1</v>
      </c>
      <c r="M38" s="178" t="s">
        <v>102</v>
      </c>
    </row>
    <row r="39" spans="1:13" ht="15.75" x14ac:dyDescent="0.25">
      <c r="A39" s="160"/>
      <c r="B39" s="419" t="s">
        <v>55</v>
      </c>
      <c r="C39" s="420"/>
      <c r="D39" s="434"/>
      <c r="E39" s="434"/>
      <c r="F39" s="402" t="s">
        <v>37</v>
      </c>
      <c r="G39" s="402"/>
      <c r="H39" s="183"/>
      <c r="I39" s="424"/>
      <c r="J39" s="160"/>
    </row>
    <row r="40" spans="1:13" ht="15.75" x14ac:dyDescent="0.25">
      <c r="A40" s="160"/>
      <c r="B40" s="419" t="s">
        <v>56</v>
      </c>
      <c r="C40" s="420"/>
      <c r="D40" s="434"/>
      <c r="E40" s="434"/>
      <c r="F40" s="402" t="s">
        <v>37</v>
      </c>
      <c r="G40" s="402"/>
      <c r="H40" s="183"/>
      <c r="I40" s="424"/>
      <c r="J40" s="160"/>
    </row>
    <row r="41" spans="1:13" ht="15.75" x14ac:dyDescent="0.25">
      <c r="A41" s="160"/>
      <c r="B41" s="419" t="s">
        <v>57</v>
      </c>
      <c r="C41" s="420"/>
      <c r="D41" s="434"/>
      <c r="E41" s="434"/>
      <c r="F41" s="402" t="s">
        <v>37</v>
      </c>
      <c r="G41" s="402"/>
      <c r="H41" s="183"/>
      <c r="I41" s="424"/>
      <c r="J41" s="160"/>
    </row>
    <row r="42" spans="1:13" ht="15.75" x14ac:dyDescent="0.25">
      <c r="A42" s="160"/>
      <c r="B42" s="419" t="s">
        <v>58</v>
      </c>
      <c r="C42" s="420"/>
      <c r="D42" s="434"/>
      <c r="E42" s="434"/>
      <c r="F42" s="402" t="s">
        <v>37</v>
      </c>
      <c r="G42" s="402"/>
      <c r="H42" s="183"/>
      <c r="I42" s="425"/>
      <c r="J42" s="160"/>
    </row>
    <row r="43" spans="1:13" ht="15.75" x14ac:dyDescent="0.25">
      <c r="A43" s="160"/>
      <c r="B43" s="421" t="s">
        <v>59</v>
      </c>
      <c r="C43" s="422"/>
      <c r="D43" s="422"/>
      <c r="E43" s="422"/>
      <c r="F43" s="422"/>
      <c r="G43" s="422"/>
      <c r="H43" s="40" t="s">
        <v>43</v>
      </c>
      <c r="I43" s="41">
        <v>0</v>
      </c>
      <c r="J43" s="160"/>
    </row>
    <row r="44" spans="1:13" ht="15.75" x14ac:dyDescent="0.25">
      <c r="A44" s="160"/>
      <c r="B44" s="419" t="s">
        <v>60</v>
      </c>
      <c r="C44" s="420"/>
      <c r="D44" s="42" t="s">
        <v>45</v>
      </c>
      <c r="E44" s="50"/>
      <c r="F44" s="42" t="s">
        <v>46</v>
      </c>
      <c r="G44" s="50"/>
      <c r="H44" s="51"/>
      <c r="I44" s="52"/>
      <c r="J44" s="160"/>
    </row>
    <row r="45" spans="1:13" ht="16.5" thickBot="1" x14ac:dyDescent="0.3">
      <c r="A45" s="160"/>
      <c r="B45" s="419" t="s">
        <v>61</v>
      </c>
      <c r="C45" s="420"/>
      <c r="D45" s="42" t="s">
        <v>45</v>
      </c>
      <c r="E45" s="50"/>
      <c r="F45" s="42" t="s">
        <v>46</v>
      </c>
      <c r="G45" s="50"/>
      <c r="H45" s="46" t="s">
        <v>62</v>
      </c>
      <c r="I45" s="47">
        <v>0</v>
      </c>
      <c r="J45" s="160"/>
      <c r="L45" s="180"/>
    </row>
    <row r="46" spans="1:13" ht="16.5" thickBot="1" x14ac:dyDescent="0.3">
      <c r="A46" s="160"/>
      <c r="B46" s="412" t="s">
        <v>63</v>
      </c>
      <c r="C46" s="413"/>
      <c r="D46" s="413"/>
      <c r="E46" s="413"/>
      <c r="F46" s="413"/>
      <c r="G46" s="413"/>
      <c r="H46" s="414"/>
      <c r="I46" s="48">
        <f>I33-I43+I45</f>
        <v>0</v>
      </c>
      <c r="J46" s="160"/>
      <c r="L46" s="181" t="e">
        <f ca="1">IF((VLOOKUP($I$3,Teilnehmer!B6:C125,2))="","",VLOOKUP($I$3,Teilnehmer!B6:AE125,29))</f>
        <v>#VALUE!</v>
      </c>
      <c r="M46" s="182" t="s">
        <v>128</v>
      </c>
    </row>
    <row r="47" spans="1:13" ht="16.5" thickBot="1" x14ac:dyDescent="0.3">
      <c r="A47" s="160"/>
      <c r="B47" s="429" t="s">
        <v>64</v>
      </c>
      <c r="C47" s="430"/>
      <c r="D47" s="431">
        <f>SUM(D24:E28)</f>
        <v>0</v>
      </c>
      <c r="E47" s="431"/>
      <c r="F47" s="431" t="e">
        <f ca="1">"Summe : "&amp;G1</f>
        <v>#VALUE!</v>
      </c>
      <c r="G47" s="431"/>
      <c r="H47" s="53" t="s">
        <v>43</v>
      </c>
      <c r="I47" s="54" t="e">
        <f ca="1">D47/G1</f>
        <v>#VALUE!</v>
      </c>
      <c r="J47" s="160"/>
      <c r="L47" s="181" t="e">
        <f ca="1">IF((VLOOKUP($I$3,Teilnehmer!B6:C125,2))="","",VLOOKUP($I$3,Teilnehmer!B6:AE125,30))</f>
        <v>#VALUE!</v>
      </c>
      <c r="M47" s="182" t="s">
        <v>129</v>
      </c>
    </row>
    <row r="48" spans="1:13" ht="30" customHeight="1" thickBot="1" x14ac:dyDescent="0.25">
      <c r="A48" s="160"/>
      <c r="B48" s="432" t="b">
        <v>0</v>
      </c>
      <c r="C48" s="432"/>
      <c r="D48" s="432"/>
      <c r="E48" s="432"/>
      <c r="F48" s="140" t="e">
        <f ca="1">IF((VLOOKUP($I$3,Teilnehmer!B6:C125,2))="","",IF(VLOOKUP($I$3,Teilnehmer!B6:AE125,28)="Ja","Losentscheid
notwendig:",""))</f>
        <v>#VALUE!</v>
      </c>
      <c r="G48" s="139"/>
      <c r="H48" s="55" t="s">
        <v>65</v>
      </c>
      <c r="I48" s="87" t="e">
        <f ca="1">IF(OR($B$48=FALSE,I20&lt;10,I20&gt;18),0,I32+I46-I47)</f>
        <v>#VALUE!</v>
      </c>
      <c r="J48" s="160"/>
    </row>
    <row r="49" spans="1:10" ht="20.100000000000001" customHeight="1" x14ac:dyDescent="0.2">
      <c r="A49" s="160"/>
      <c r="B49" s="160"/>
      <c r="C49" s="433" t="e">
        <f ca="1">IF(VLOOKUP($I$3,Teilnehmer!$B$6:$C$125,2)="","",IF(Startseite!$C$17="","",Startseite!$C$17))</f>
        <v>#VALUE!</v>
      </c>
      <c r="D49" s="433"/>
      <c r="E49" s="433"/>
      <c r="F49" s="141"/>
      <c r="G49" s="141"/>
      <c r="H49" s="141"/>
      <c r="I49" s="141"/>
      <c r="J49" s="160"/>
    </row>
    <row r="50" spans="1:10" ht="15.75" x14ac:dyDescent="0.25">
      <c r="A50" s="56"/>
      <c r="B50" s="159"/>
      <c r="C50" s="426" t="s">
        <v>66</v>
      </c>
      <c r="D50" s="426"/>
      <c r="E50" s="426"/>
      <c r="F50" s="427"/>
      <c r="G50" s="427"/>
      <c r="H50" s="427"/>
      <c r="I50" s="427"/>
      <c r="J50" s="57"/>
    </row>
    <row r="51" spans="1:10" ht="20.25" x14ac:dyDescent="0.2">
      <c r="A51" s="73" t="e">
        <f ca="1">HYPERLINK("["&amp;MID(CELL("Dateiname"), SEARCH("[", CELL("Dateiname"))+1, SEARCH("]", CELL("Dateiname"))- SEARCH("[", CELL("Dateiname")) -1)&amp;"]'Teilnehmer'!A"&amp;I3+5,"◄")</f>
        <v>#VALUE!</v>
      </c>
      <c r="B51" s="428"/>
      <c r="C51" s="428"/>
      <c r="D51" s="428"/>
      <c r="E51" s="428"/>
      <c r="F51" s="428"/>
      <c r="G51" s="428"/>
      <c r="H51" s="428"/>
      <c r="I51" s="428"/>
      <c r="J51" s="18" t="e">
        <f ca="1">HYPERLINK("["&amp;MID(CELL("Dateiname"), SEARCH("[", CELL("Dateiname"))+1, SEARCH("]", CELL("Dateiname"))- SEARCH("[", CELL("Dateiname")) -1)&amp;"]'"&amp;$I$3&amp;"'!B1","▲")</f>
        <v>#VALUE!</v>
      </c>
    </row>
  </sheetData>
  <sheetProtection password="C435" sheet="1" objects="1" scenarios="1"/>
  <dataConsolidate/>
  <mergeCells count="103">
    <mergeCell ref="C50:E50"/>
    <mergeCell ref="F50:I50"/>
    <mergeCell ref="B51:I51"/>
    <mergeCell ref="B46:H46"/>
    <mergeCell ref="B47:C47"/>
    <mergeCell ref="D47:E47"/>
    <mergeCell ref="F47:G47"/>
    <mergeCell ref="B48:E48"/>
    <mergeCell ref="C49:E49"/>
    <mergeCell ref="B43:G43"/>
    <mergeCell ref="B44:C44"/>
    <mergeCell ref="B45:C45"/>
    <mergeCell ref="B40:C40"/>
    <mergeCell ref="D40:E40"/>
    <mergeCell ref="F40:G40"/>
    <mergeCell ref="B41:C41"/>
    <mergeCell ref="D41:E41"/>
    <mergeCell ref="F41:G41"/>
    <mergeCell ref="B38:C38"/>
    <mergeCell ref="D38:E38"/>
    <mergeCell ref="F38:G38"/>
    <mergeCell ref="B39:C39"/>
    <mergeCell ref="D39:E39"/>
    <mergeCell ref="F39:G39"/>
    <mergeCell ref="I34:I42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42:C42"/>
    <mergeCell ref="D42:E42"/>
    <mergeCell ref="F42:G42"/>
    <mergeCell ref="B32:H32"/>
    <mergeCell ref="B33:C33"/>
    <mergeCell ref="D33:E33"/>
    <mergeCell ref="F33:G33"/>
    <mergeCell ref="B34:C34"/>
    <mergeCell ref="D34:E34"/>
    <mergeCell ref="F34:G34"/>
    <mergeCell ref="B28:C28"/>
    <mergeCell ref="D28:E28"/>
    <mergeCell ref="F28:G28"/>
    <mergeCell ref="B29:G29"/>
    <mergeCell ref="B30:C30"/>
    <mergeCell ref="B31:C31"/>
    <mergeCell ref="B23:C23"/>
    <mergeCell ref="D23:E23"/>
    <mergeCell ref="F23:G23"/>
    <mergeCell ref="B24:C24"/>
    <mergeCell ref="D24:E24"/>
    <mergeCell ref="F24:G24"/>
    <mergeCell ref="C18:D18"/>
    <mergeCell ref="E18:G18"/>
    <mergeCell ref="B19:G19"/>
    <mergeCell ref="B20:G20"/>
    <mergeCell ref="B21:I21"/>
    <mergeCell ref="B22:I22"/>
    <mergeCell ref="I24:I28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C11:D11"/>
    <mergeCell ref="E11:G11"/>
    <mergeCell ref="B5:C5"/>
    <mergeCell ref="D5:G5"/>
    <mergeCell ref="H5:I5"/>
    <mergeCell ref="B6:I6"/>
    <mergeCell ref="B7:I7"/>
    <mergeCell ref="C8:D8"/>
    <mergeCell ref="E8:G8"/>
    <mergeCell ref="B2:C2"/>
    <mergeCell ref="D2:G2"/>
    <mergeCell ref="B3:C3"/>
    <mergeCell ref="D3:G3"/>
    <mergeCell ref="B4:C4"/>
    <mergeCell ref="D4:G4"/>
    <mergeCell ref="C9:D9"/>
    <mergeCell ref="E9:G9"/>
    <mergeCell ref="C10:D10"/>
    <mergeCell ref="E10:G10"/>
  </mergeCells>
  <conditionalFormatting sqref="I19">
    <cfRule type="expression" dxfId="156" priority="6" stopIfTrue="1">
      <formula>OR(AND(D1="staffel",COUNT(I9:I18)&lt;&gt;6),AND(D1="Gruppe",COUNT(I9:I18)&lt;&gt;9))</formula>
    </cfRule>
  </conditionalFormatting>
  <conditionalFormatting sqref="I20">
    <cfRule type="cellIs" dxfId="155" priority="7" stopIfTrue="1" operator="notBetween">
      <formula>10</formula>
      <formula>18</formula>
    </cfRule>
  </conditionalFormatting>
  <conditionalFormatting sqref="D24:E28 E30 G30:G31">
    <cfRule type="expression" dxfId="154" priority="8" stopIfTrue="1">
      <formula>ISBLANK(D24)</formula>
    </cfRule>
  </conditionalFormatting>
  <conditionalFormatting sqref="H24:H28 E31">
    <cfRule type="expression" dxfId="153" priority="9" stopIfTrue="1">
      <formula>AND($B$48=FALSE,ISBLANK(E24))</formula>
    </cfRule>
  </conditionalFormatting>
  <conditionalFormatting sqref="H9:H17">
    <cfRule type="expression" dxfId="152" priority="10" stopIfTrue="1">
      <formula>AND(COUNT($H$9:$H$18)&lt;$F$1,ISBLANK(H9))</formula>
    </cfRule>
  </conditionalFormatting>
  <conditionalFormatting sqref="I9:I17">
    <cfRule type="expression" dxfId="151" priority="11" stopIfTrue="1">
      <formula>AND(COUNT($I$9:$I$18)&lt;$F$1,I9="")</formula>
    </cfRule>
  </conditionalFormatting>
  <conditionalFormatting sqref="B48:E48">
    <cfRule type="cellIs" dxfId="150" priority="12" stopIfTrue="1" operator="equal">
      <formula>FALSE</formula>
    </cfRule>
  </conditionalFormatting>
  <conditionalFormatting sqref="C9:C17 E9:G17">
    <cfRule type="expression" dxfId="149" priority="13" stopIfTrue="1">
      <formula>AND($B$48=FALSE,ISBLANK(C9))</formula>
    </cfRule>
  </conditionalFormatting>
  <conditionalFormatting sqref="I18">
    <cfRule type="expression" dxfId="148" priority="5">
      <formula>OR(COUNT($I$9:$I$18)&gt;F1,AND(COUNT($I$9:$I$18)&lt;F1,I18=""))</formula>
    </cfRule>
  </conditionalFormatting>
  <conditionalFormatting sqref="H18">
    <cfRule type="expression" dxfId="147" priority="3" stopIfTrue="1">
      <formula>AND(COUNT($H$9:$H$18)&lt;$F$1,ISBLANK(H18))</formula>
    </cfRule>
  </conditionalFormatting>
  <conditionalFormatting sqref="C18 E18:G18">
    <cfRule type="expression" dxfId="146" priority="4" stopIfTrue="1">
      <formula>AND($B$48=FALSE,ISBLANK(C18))</formula>
    </cfRule>
  </conditionalFormatting>
  <conditionalFormatting sqref="G48">
    <cfRule type="expression" dxfId="145" priority="1">
      <formula>$L$46="Nein"</formula>
    </cfRule>
    <cfRule type="expression" dxfId="144" priority="2">
      <formula>OR($L$47="Nein",AND($L$46="Ja",$G$48=""))</formula>
    </cfRule>
  </conditionalFormatting>
  <dataValidations count="6">
    <dataValidation type="whole" allowBlank="1" showInputMessage="1" showErrorMessage="1" errorTitle="Eingegebener Wert ist ungültig" error="Es können nur ganze Zahlen zwischen 1 und 50 eingegeben werden." sqref="G48">
      <formula1>1</formula1>
      <formula2>50</formula2>
    </dataValidation>
    <dataValidation type="date" allowBlank="1" showInputMessage="1" showErrorMessage="1" errorTitle="Eigegebener Wert ist ungültig" error="Es muß ein gültiges Datum eingegeben werden._x000a_Die Teilnehmer müssen zwischen 10 und 18 Jahren alt sein (Geburtsjahr)" sqref="H9:H18">
      <formula1>DATE(YEAR(I$4)-18,1,1)</formula1>
      <formula2>DATE(YEAR(I$4)-10,12,31)</formula2>
    </dataValidation>
    <dataValidation type="list" allowBlank="1" showDropDown="1" showErrorMessage="1" errorTitle="Eingegebener Wert ist ungültig" error="Es können nur die Werte 1, 3 oder 5 eingegeben werden" sqref="D24:E28 D34:E42">
      <formula1>"1,3,5"</formula1>
    </dataValidation>
    <dataValidation type="whole" allowBlank="1" showErrorMessage="1" errorTitle="Eingegebener Wert ist ungültig" error="Es können nur ganze Zahlen eingegeben werden" sqref="E31">
      <formula1>0</formula1>
      <formula2>60</formula2>
    </dataValidation>
    <dataValidation type="whole" allowBlank="1" showErrorMessage="1" errorTitle="Eingegebener Wert ist ungültig" error="Es können nur ganze Zahlen von 0 bis 60 eingegeben werden" sqref="G30:G31 E45 E30 G45">
      <formula1>0</formula1>
      <formula2>60</formula2>
    </dataValidation>
    <dataValidation type="whole" allowBlank="1" showInputMessage="1" showErrorMessage="1" errorTitle="Eingegebener Wert ungültig" error="Es können nur ganze Zahlen von 0 bis 50 eingegeben werden" sqref="H24:H28 H34:H42">
      <formula1>0</formula1>
      <formula2>1000</formula2>
    </dataValidation>
  </dataValidations>
  <pageMargins left="0.59055118110236227" right="0.39370078740157483" top="0.78740157480314965" bottom="0.78740157480314965" header="0.31496062992125984" footer="0.39370078740157483"/>
  <pageSetup paperSize="9" scale="95" orientation="portrait" r:id="rId1"/>
  <headerFooter>
    <oddFooter>&amp;R&amp;8Druck: &amp;D/&amp;T&amp;L&amp;06BWB-Auswertung V1.3_x000D_(c)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201" r:id="rId4" name="Check Box 1">
              <controlPr defaultSize="0" print="0" autoFill="0" autoLine="0" autoPict="0">
                <anchor moveWithCells="1">
                  <from>
                    <xdr:col>1</xdr:col>
                    <xdr:colOff>104775</xdr:colOff>
                    <xdr:row>47</xdr:row>
                    <xdr:rowOff>47625</xdr:rowOff>
                  </from>
                  <to>
                    <xdr:col>4</xdr:col>
                    <xdr:colOff>581025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202" r:id="rId5" name="Check Box 2">
              <controlPr defaultSize="0" print="0" autoFill="0" autoLine="0" autoPict="0">
                <anchor moveWithCells="1">
                  <from>
                    <xdr:col>0</xdr:col>
                    <xdr:colOff>66675</xdr:colOff>
                    <xdr:row>7</xdr:row>
                    <xdr:rowOff>200025</xdr:rowOff>
                  </from>
                  <to>
                    <xdr:col>2</xdr:col>
                    <xdr:colOff>76200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203" r:id="rId6" name="Check Box 3">
              <controlPr defaultSize="0" print="0" autoFill="0" autoLine="0" autoPict="0">
                <anchor moveWithCells="1">
                  <from>
                    <xdr:col>0</xdr:col>
                    <xdr:colOff>66675</xdr:colOff>
                    <xdr:row>8</xdr:row>
                    <xdr:rowOff>190500</xdr:rowOff>
                  </from>
                  <to>
                    <xdr:col>2</xdr:col>
                    <xdr:colOff>76200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204" r:id="rId7" name="Check Box 4">
              <controlPr defaultSize="0" print="0" autoFill="0" autoLine="0" autoPict="0">
                <anchor moveWithCells="1">
                  <from>
                    <xdr:col>0</xdr:col>
                    <xdr:colOff>66675</xdr:colOff>
                    <xdr:row>9</xdr:row>
                    <xdr:rowOff>190500</xdr:rowOff>
                  </from>
                  <to>
                    <xdr:col>2</xdr:col>
                    <xdr:colOff>76200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205" r:id="rId8" name="Check Box 5">
              <controlPr defaultSize="0" print="0" autoFill="0" autoLine="0" autoPict="0">
                <anchor moveWithCells="1">
                  <from>
                    <xdr:col>0</xdr:col>
                    <xdr:colOff>66675</xdr:colOff>
                    <xdr:row>10</xdr:row>
                    <xdr:rowOff>190500</xdr:rowOff>
                  </from>
                  <to>
                    <xdr:col>2</xdr:col>
                    <xdr:colOff>76200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206" r:id="rId9" name="Check Box 6">
              <controlPr defaultSize="0" print="0" autoFill="0" autoLine="0" autoPict="0">
                <anchor moveWithCells="1">
                  <from>
                    <xdr:col>0</xdr:col>
                    <xdr:colOff>66675</xdr:colOff>
                    <xdr:row>11</xdr:row>
                    <xdr:rowOff>190500</xdr:rowOff>
                  </from>
                  <to>
                    <xdr:col>2</xdr:col>
                    <xdr:colOff>76200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207" r:id="rId10" name="Check Box 7">
              <controlPr defaultSize="0" print="0" autoFill="0" autoLine="0" autoPict="0">
                <anchor moveWithCells="1">
                  <from>
                    <xdr:col>0</xdr:col>
                    <xdr:colOff>66675</xdr:colOff>
                    <xdr:row>12</xdr:row>
                    <xdr:rowOff>190500</xdr:rowOff>
                  </from>
                  <to>
                    <xdr:col>2</xdr:col>
                    <xdr:colOff>76200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208" r:id="rId11" name="Check Box 8">
              <controlPr defaultSize="0" print="0" autoFill="0" autoLine="0" autoPict="0">
                <anchor moveWithCells="1">
                  <from>
                    <xdr:col>0</xdr:col>
                    <xdr:colOff>66675</xdr:colOff>
                    <xdr:row>13</xdr:row>
                    <xdr:rowOff>190500</xdr:rowOff>
                  </from>
                  <to>
                    <xdr:col>2</xdr:col>
                    <xdr:colOff>76200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209" r:id="rId12" name="Check Box 9">
              <controlPr defaultSize="0" print="0" autoFill="0" autoLine="0" autoPict="0">
                <anchor moveWithCells="1">
                  <from>
                    <xdr:col>0</xdr:col>
                    <xdr:colOff>66675</xdr:colOff>
                    <xdr:row>14</xdr:row>
                    <xdr:rowOff>190500</xdr:rowOff>
                  </from>
                  <to>
                    <xdr:col>2</xdr:col>
                    <xdr:colOff>76200</xdr:colOff>
                    <xdr:row>15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210" r:id="rId13" name="Check Box 10">
              <controlPr defaultSize="0" print="0" autoFill="0" autoLine="0" autoPict="0">
                <anchor moveWithCells="1">
                  <from>
                    <xdr:col>0</xdr:col>
                    <xdr:colOff>66675</xdr:colOff>
                    <xdr:row>15</xdr:row>
                    <xdr:rowOff>190500</xdr:rowOff>
                  </from>
                  <to>
                    <xdr:col>2</xdr:col>
                    <xdr:colOff>76200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211" r:id="rId14" name="Check Box 11">
              <controlPr defaultSize="0" print="0" autoFill="0" autoLine="0" autoPict="0">
                <anchor moveWithCells="1">
                  <from>
                    <xdr:col>0</xdr:col>
                    <xdr:colOff>66675</xdr:colOff>
                    <xdr:row>16</xdr:row>
                    <xdr:rowOff>190500</xdr:rowOff>
                  </from>
                  <to>
                    <xdr:col>2</xdr:col>
                    <xdr:colOff>76200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212" r:id="rId15" name="Button 12">
              <controlPr defaultSize="0" print="0" autoFill="0" autoPict="0" macro="[0]!WBDrucken">
                <anchor moveWithCells="1">
                  <from>
                    <xdr:col>7</xdr:col>
                    <xdr:colOff>685800</xdr:colOff>
                    <xdr:row>48</xdr:row>
                    <xdr:rowOff>114300</xdr:rowOff>
                  </from>
                  <to>
                    <xdr:col>8</xdr:col>
                    <xdr:colOff>438150</xdr:colOff>
                    <xdr:row>49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0">
    <pageSetUpPr fitToPage="1"/>
  </sheetPr>
  <dimension ref="A1:M51"/>
  <sheetViews>
    <sheetView zoomScaleNormal="100" workbookViewId="0">
      <pane ySplit="3" topLeftCell="A4" activePane="bottomLeft" state="frozen"/>
      <selection activeCell="C9" sqref="C9:D9"/>
      <selection pane="bottomLeft" activeCell="C9" sqref="C9:D9"/>
    </sheetView>
  </sheetViews>
  <sheetFormatPr baseColWidth="10" defaultRowHeight="12.75" x14ac:dyDescent="0.2"/>
  <cols>
    <col min="1" max="2" width="5.28515625" style="19" customWidth="1"/>
    <col min="3" max="3" width="19" style="19" customWidth="1"/>
    <col min="4" max="7" width="9.85546875" style="19" customWidth="1"/>
    <col min="8" max="8" width="19" style="19" customWidth="1"/>
    <col min="9" max="9" width="14.42578125" style="19" customWidth="1"/>
    <col min="10" max="10" width="5.28515625" style="19" customWidth="1"/>
    <col min="11" max="11" width="11.42578125" style="19"/>
    <col min="12" max="13" width="11.42578125" style="178" hidden="1" customWidth="1"/>
    <col min="14" max="16384" width="11.42578125" style="19"/>
  </cols>
  <sheetData>
    <row r="1" spans="1:13" ht="21" thickBot="1" x14ac:dyDescent="0.25">
      <c r="A1" s="73" t="e">
        <f ca="1">HYPERLINK("["&amp;MID(CELL("Dateiname"), SEARCH("[", CELL("Dateiname"))+1, SEARCH("]", CELL("Dateiname"))- SEARCH("[", CELL("Dateiname")) -1)&amp;"]'Teilnehmer'!A"&amp;I3+5,"◄")</f>
        <v>#VALUE!</v>
      </c>
      <c r="B1" s="66"/>
      <c r="C1" s="76" t="s">
        <v>21</v>
      </c>
      <c r="D1" s="77" t="e">
        <f ca="1">IF(VLOOKUP($I$3,Teilnehmer!$B$6:$H$125,3)="x","Gruppe",IF((VLOOKUP($I$3,Teilnehmer!$B$6:$H$125,4)="x"),"Staffel","Fehler"))</f>
        <v>#VALUE!</v>
      </c>
      <c r="E1" s="75" t="s">
        <v>86</v>
      </c>
      <c r="F1" s="78" t="e">
        <f ca="1">IF(D1="Staffel",6,9)</f>
        <v>#VALUE!</v>
      </c>
      <c r="G1" s="76" t="e">
        <f ca="1">IF(D1="Staffel",6,9)</f>
        <v>#VALUE!</v>
      </c>
      <c r="H1" s="75" t="s">
        <v>87</v>
      </c>
      <c r="I1" s="77" t="e">
        <f ca="1">IF((VLOOKUP($I$3,Teilnehmer!B6:C125,2))="","",VLOOKUP($I$3,Teilnehmer!$B$6:$I$125,8))</f>
        <v>#VALUE!</v>
      </c>
      <c r="J1" s="18" t="e">
        <f ca="1">HYPERLINK("["&amp;MID(CELL("Dateiname"), SEARCH("[", CELL("Dateiname"))+1, SEARCH("]", CELL("Dateiname"))- SEARCH("[", CELL("Dateiname")) -1)&amp;"]'"&amp;$I$3&amp;"'!B51","▼")</f>
        <v>#VALUE!</v>
      </c>
      <c r="L1" s="181">
        <v>2</v>
      </c>
      <c r="M1" s="181" t="s">
        <v>186</v>
      </c>
    </row>
    <row r="2" spans="1:13" ht="16.5" x14ac:dyDescent="0.2">
      <c r="A2" s="160"/>
      <c r="B2" s="377" t="s">
        <v>18</v>
      </c>
      <c r="C2" s="378"/>
      <c r="D2" s="378" t="e">
        <f ca="1">IF((VLOOKUP($I$3,Teilnehmer!B6:C125,2))="","",VLOOKUP($I$3,Teilnehmer!B6:C125,2))</f>
        <v>#VALUE!</v>
      </c>
      <c r="E2" s="378"/>
      <c r="F2" s="378"/>
      <c r="G2" s="379"/>
      <c r="H2" s="20" t="s">
        <v>19</v>
      </c>
      <c r="I2" s="129" t="e">
        <f ca="1">IF((VLOOKUP($I$3,Teilnehmer!B6:V125,2))="","",IF(Teilnehmer!J2="Nein","",VLOOKUP($I$3,Teilnehmer!B6:V125,21)))</f>
        <v>#VALUE!</v>
      </c>
      <c r="J2" s="160"/>
      <c r="L2" s="181" t="s">
        <v>182</v>
      </c>
    </row>
    <row r="3" spans="1:13" ht="17.25" thickBot="1" x14ac:dyDescent="0.25">
      <c r="A3" s="160"/>
      <c r="B3" s="380" t="s">
        <v>4</v>
      </c>
      <c r="C3" s="381"/>
      <c r="D3" s="381" t="e">
        <f ca="1">IF(VLOOKUP($I$3,Teilnehmer!$B$6:$C$125,2)="","",IF(Startseite!$C$8="","",Startseite!$C$8))</f>
        <v>#VALUE!</v>
      </c>
      <c r="E3" s="381"/>
      <c r="F3" s="381"/>
      <c r="G3" s="382"/>
      <c r="H3" s="21" t="s">
        <v>20</v>
      </c>
      <c r="I3" s="22" t="e">
        <f ca="1">VALUE(MID(CELL("dateiname",A1),FIND("]",CELL("dateiname",A1))+1,255))</f>
        <v>#VALUE!</v>
      </c>
      <c r="J3" s="160"/>
    </row>
    <row r="4" spans="1:13" ht="16.5" x14ac:dyDescent="0.25">
      <c r="A4" s="160"/>
      <c r="B4" s="380" t="s">
        <v>5</v>
      </c>
      <c r="C4" s="381"/>
      <c r="D4" s="381" t="e">
        <f ca="1">IF(VLOOKUP($I$3,Teilnehmer!$B$6:$C$125,2)="","",IF(Startseite!$C$10="","",Startseite!$C$10))</f>
        <v>#VALUE!</v>
      </c>
      <c r="E4" s="381"/>
      <c r="F4" s="381"/>
      <c r="G4" s="382"/>
      <c r="H4" s="23" t="s">
        <v>2</v>
      </c>
      <c r="I4" s="74">
        <f ca="1">Startseite!$C$6</f>
        <v>43331</v>
      </c>
      <c r="J4" s="160"/>
    </row>
    <row r="5" spans="1:13" ht="17.25" thickBot="1" x14ac:dyDescent="0.25">
      <c r="A5" s="160"/>
      <c r="B5" s="385" t="s">
        <v>6</v>
      </c>
      <c r="C5" s="386"/>
      <c r="D5" s="386" t="e">
        <f ca="1">IF(VLOOKUP($I$3,Teilnehmer!$B$6:$C$125,2)="","",IF(Startseite!$C$12="","",Startseite!$C$12))</f>
        <v>#VALUE!</v>
      </c>
      <c r="E5" s="386"/>
      <c r="F5" s="386"/>
      <c r="G5" s="387"/>
      <c r="H5" s="388" t="e">
        <f ca="1">"Wertung: "&amp;IF(VLOOKUP($I$3,Teilnehmer!$B$6:$H$125,3)="x","Gruppe",IF((VLOOKUP($I$3,Teilnehmer!$B$6:$H$125,4)="x"),"Staffel",""))&amp;" "&amp;IF(VLOOKUP($I$3,Teilnehmer!$B$6:$H$125,5)="x","Jungen",IF((VLOOKUP($I$3,Teilnehmer!$B$6:$H$125,6)="x"),"Mädchen",IF((VLOOKUP($I$3,Teilnehmer!$B$6:$H$125,7)="x"),IF(VLOOKUP($I$3,Teilnehmer!$B$6:$I$125,8)="A+B-Teil","AK",IF(VLOOKUP($I$3,Teilnehmer!$B$6:$I$125,8)="Nur A-Teil","AK-nurA",IF(VLOOKUP($I$3,Teilnehmer!$B$6:$I$125,8)="Nur B-Teil","AK-NurB",""))),"")))</f>
        <v>#VALUE!</v>
      </c>
      <c r="I5" s="389"/>
      <c r="J5" s="160"/>
    </row>
    <row r="6" spans="1:13" ht="6.95" customHeight="1" thickBot="1" x14ac:dyDescent="0.25">
      <c r="A6" s="160"/>
      <c r="B6" s="390"/>
      <c r="C6" s="390"/>
      <c r="D6" s="390"/>
      <c r="E6" s="390"/>
      <c r="F6" s="390"/>
      <c r="G6" s="390"/>
      <c r="H6" s="390"/>
      <c r="I6" s="390"/>
      <c r="J6" s="160"/>
    </row>
    <row r="7" spans="1:13" ht="17.25" thickBot="1" x14ac:dyDescent="0.3">
      <c r="A7" s="160"/>
      <c r="B7" s="391" t="s">
        <v>22</v>
      </c>
      <c r="C7" s="392"/>
      <c r="D7" s="392"/>
      <c r="E7" s="392"/>
      <c r="F7" s="392"/>
      <c r="G7" s="392"/>
      <c r="H7" s="392"/>
      <c r="I7" s="393"/>
      <c r="J7" s="160"/>
    </row>
    <row r="8" spans="1:13" ht="16.5" thickBot="1" x14ac:dyDescent="0.3">
      <c r="A8" s="160"/>
      <c r="B8" s="24" t="s">
        <v>23</v>
      </c>
      <c r="C8" s="394" t="s">
        <v>24</v>
      </c>
      <c r="D8" s="394"/>
      <c r="E8" s="394" t="s">
        <v>25</v>
      </c>
      <c r="F8" s="394"/>
      <c r="G8" s="394"/>
      <c r="H8" s="25" t="s">
        <v>26</v>
      </c>
      <c r="I8" s="26" t="s">
        <v>27</v>
      </c>
      <c r="J8" s="160"/>
      <c r="L8" s="178" t="b">
        <f>IF(OR(L9:L18),TRUE,FALSE)</f>
        <v>0</v>
      </c>
      <c r="M8" s="178" t="s">
        <v>235</v>
      </c>
    </row>
    <row r="9" spans="1:13" ht="15.75" x14ac:dyDescent="0.25">
      <c r="A9" s="27" t="b">
        <v>1</v>
      </c>
      <c r="B9" s="28">
        <v>1</v>
      </c>
      <c r="C9" s="383"/>
      <c r="D9" s="383"/>
      <c r="E9" s="383"/>
      <c r="F9" s="383"/>
      <c r="G9" s="383"/>
      <c r="H9" s="29"/>
      <c r="I9" s="30" t="str">
        <f>IF(OR(A9=FALSE,ISBLANK(H9)),"",(YEAR(I$4)-YEAR(H9)))</f>
        <v/>
      </c>
      <c r="J9" s="160"/>
      <c r="L9" s="178" t="b">
        <f t="shared" ref="L9:L18" si="0">IF(OR(C9&lt;&gt;"",E9&lt;&gt;"",H9&lt;&gt;""),TRUE,FALSE)</f>
        <v>0</v>
      </c>
      <c r="M9" s="178" t="s">
        <v>225</v>
      </c>
    </row>
    <row r="10" spans="1:13" ht="15.75" x14ac:dyDescent="0.25">
      <c r="A10" s="27" t="b">
        <v>1</v>
      </c>
      <c r="B10" s="31">
        <v>2</v>
      </c>
      <c r="C10" s="384"/>
      <c r="D10" s="384"/>
      <c r="E10" s="384"/>
      <c r="F10" s="384"/>
      <c r="G10" s="384"/>
      <c r="H10" s="29"/>
      <c r="I10" s="30" t="str">
        <f t="shared" ref="I10:I18" si="1">IF(OR(A10=FALSE,ISBLANK(H10)),"",(YEAR(I$4)-YEAR(H10)))</f>
        <v/>
      </c>
      <c r="J10" s="160"/>
      <c r="L10" s="178" t="b">
        <f t="shared" si="0"/>
        <v>0</v>
      </c>
      <c r="M10" s="178" t="s">
        <v>226</v>
      </c>
    </row>
    <row r="11" spans="1:13" ht="15.75" x14ac:dyDescent="0.25">
      <c r="A11" s="27" t="b">
        <v>1</v>
      </c>
      <c r="B11" s="31">
        <v>3</v>
      </c>
      <c r="C11" s="384"/>
      <c r="D11" s="384"/>
      <c r="E11" s="384"/>
      <c r="F11" s="384"/>
      <c r="G11" s="384"/>
      <c r="H11" s="29"/>
      <c r="I11" s="30" t="str">
        <f t="shared" si="1"/>
        <v/>
      </c>
      <c r="J11" s="160"/>
      <c r="L11" s="178" t="b">
        <f t="shared" si="0"/>
        <v>0</v>
      </c>
      <c r="M11" s="178" t="s">
        <v>227</v>
      </c>
    </row>
    <row r="12" spans="1:13" ht="15.75" x14ac:dyDescent="0.25">
      <c r="A12" s="27" t="b">
        <v>1</v>
      </c>
      <c r="B12" s="31">
        <v>4</v>
      </c>
      <c r="C12" s="384"/>
      <c r="D12" s="384"/>
      <c r="E12" s="384"/>
      <c r="F12" s="384"/>
      <c r="G12" s="384"/>
      <c r="H12" s="29"/>
      <c r="I12" s="30" t="str">
        <f t="shared" si="1"/>
        <v/>
      </c>
      <c r="J12" s="160"/>
      <c r="L12" s="178" t="b">
        <f t="shared" si="0"/>
        <v>0</v>
      </c>
      <c r="M12" s="178" t="s">
        <v>228</v>
      </c>
    </row>
    <row r="13" spans="1:13" ht="15.75" x14ac:dyDescent="0.25">
      <c r="A13" s="27" t="b">
        <v>1</v>
      </c>
      <c r="B13" s="31">
        <v>5</v>
      </c>
      <c r="C13" s="384"/>
      <c r="D13" s="384"/>
      <c r="E13" s="384"/>
      <c r="F13" s="384"/>
      <c r="G13" s="384"/>
      <c r="H13" s="29"/>
      <c r="I13" s="30" t="str">
        <f t="shared" si="1"/>
        <v/>
      </c>
      <c r="J13" s="160"/>
      <c r="L13" s="178" t="b">
        <f t="shared" si="0"/>
        <v>0</v>
      </c>
      <c r="M13" s="178" t="s">
        <v>229</v>
      </c>
    </row>
    <row r="14" spans="1:13" ht="15.75" x14ac:dyDescent="0.25">
      <c r="A14" s="27" t="b">
        <v>1</v>
      </c>
      <c r="B14" s="31">
        <v>6</v>
      </c>
      <c r="C14" s="384"/>
      <c r="D14" s="384"/>
      <c r="E14" s="384"/>
      <c r="F14" s="384"/>
      <c r="G14" s="384"/>
      <c r="H14" s="29"/>
      <c r="I14" s="30" t="str">
        <f t="shared" si="1"/>
        <v/>
      </c>
      <c r="J14" s="160"/>
      <c r="L14" s="178" t="b">
        <f t="shared" si="0"/>
        <v>0</v>
      </c>
      <c r="M14" s="178" t="s">
        <v>230</v>
      </c>
    </row>
    <row r="15" spans="1:13" ht="15.75" x14ac:dyDescent="0.25">
      <c r="A15" s="27" t="b">
        <v>1</v>
      </c>
      <c r="B15" s="31">
        <v>7</v>
      </c>
      <c r="C15" s="384"/>
      <c r="D15" s="384"/>
      <c r="E15" s="384"/>
      <c r="F15" s="384"/>
      <c r="G15" s="384"/>
      <c r="H15" s="29"/>
      <c r="I15" s="30" t="str">
        <f t="shared" si="1"/>
        <v/>
      </c>
      <c r="J15" s="160"/>
      <c r="L15" s="178" t="b">
        <f t="shared" si="0"/>
        <v>0</v>
      </c>
      <c r="M15" s="178" t="s">
        <v>231</v>
      </c>
    </row>
    <row r="16" spans="1:13" ht="15.75" x14ac:dyDescent="0.25">
      <c r="A16" s="27" t="b">
        <v>1</v>
      </c>
      <c r="B16" s="31">
        <v>8</v>
      </c>
      <c r="C16" s="384"/>
      <c r="D16" s="384"/>
      <c r="E16" s="384"/>
      <c r="F16" s="384"/>
      <c r="G16" s="384"/>
      <c r="H16" s="29"/>
      <c r="I16" s="30" t="str">
        <f t="shared" si="1"/>
        <v/>
      </c>
      <c r="J16" s="160"/>
      <c r="L16" s="178" t="b">
        <f t="shared" si="0"/>
        <v>0</v>
      </c>
      <c r="M16" s="178" t="s">
        <v>232</v>
      </c>
    </row>
    <row r="17" spans="1:13" ht="15.75" x14ac:dyDescent="0.25">
      <c r="A17" s="27" t="b">
        <v>1</v>
      </c>
      <c r="B17" s="31">
        <v>9</v>
      </c>
      <c r="C17" s="384"/>
      <c r="D17" s="384"/>
      <c r="E17" s="384"/>
      <c r="F17" s="384"/>
      <c r="G17" s="384"/>
      <c r="H17" s="29"/>
      <c r="I17" s="30" t="str">
        <f t="shared" si="1"/>
        <v/>
      </c>
      <c r="J17" s="160"/>
      <c r="L17" s="178" t="b">
        <f t="shared" si="0"/>
        <v>0</v>
      </c>
      <c r="M17" s="178" t="s">
        <v>233</v>
      </c>
    </row>
    <row r="18" spans="1:13" ht="16.5" thickBot="1" x14ac:dyDescent="0.3">
      <c r="A18" s="27" t="b">
        <v>0</v>
      </c>
      <c r="B18" s="32" t="s">
        <v>28</v>
      </c>
      <c r="C18" s="384"/>
      <c r="D18" s="384"/>
      <c r="E18" s="384"/>
      <c r="F18" s="384"/>
      <c r="G18" s="384"/>
      <c r="H18" s="29"/>
      <c r="I18" s="30" t="str">
        <f t="shared" si="1"/>
        <v/>
      </c>
      <c r="J18" s="160"/>
      <c r="L18" s="178" t="b">
        <f t="shared" si="0"/>
        <v>0</v>
      </c>
      <c r="M18" s="178" t="s">
        <v>234</v>
      </c>
    </row>
    <row r="19" spans="1:13" ht="15.75" x14ac:dyDescent="0.25">
      <c r="A19" s="160"/>
      <c r="B19" s="403"/>
      <c r="C19" s="404"/>
      <c r="D19" s="404"/>
      <c r="E19" s="404"/>
      <c r="F19" s="404"/>
      <c r="G19" s="405"/>
      <c r="H19" s="33" t="s">
        <v>29</v>
      </c>
      <c r="I19" s="34">
        <f>SUM(I9:I18)</f>
        <v>0</v>
      </c>
      <c r="J19" s="160"/>
    </row>
    <row r="20" spans="1:13" ht="16.5" thickBot="1" x14ac:dyDescent="0.3">
      <c r="A20" s="160"/>
      <c r="B20" s="406" t="s">
        <v>30</v>
      </c>
      <c r="C20" s="407"/>
      <c r="D20" s="407"/>
      <c r="E20" s="407"/>
      <c r="F20" s="407"/>
      <c r="G20" s="408"/>
      <c r="H20" s="35" t="e">
        <f ca="1">"Alter : "&amp;F1</f>
        <v>#VALUE!</v>
      </c>
      <c r="I20" s="36" t="e">
        <f ca="1">ROUND(I19/F1,0)</f>
        <v>#VALUE!</v>
      </c>
      <c r="J20" s="160"/>
    </row>
    <row r="21" spans="1:13" ht="6.95" customHeight="1" thickBot="1" x14ac:dyDescent="0.25">
      <c r="A21" s="160"/>
      <c r="B21" s="390"/>
      <c r="C21" s="390"/>
      <c r="D21" s="390"/>
      <c r="E21" s="390"/>
      <c r="F21" s="390"/>
      <c r="G21" s="390"/>
      <c r="H21" s="390"/>
      <c r="I21" s="390"/>
      <c r="J21" s="160"/>
    </row>
    <row r="22" spans="1:13" ht="17.25" thickBot="1" x14ac:dyDescent="0.3">
      <c r="A22" s="160"/>
      <c r="B22" s="391" t="s">
        <v>31</v>
      </c>
      <c r="C22" s="392"/>
      <c r="D22" s="392"/>
      <c r="E22" s="392"/>
      <c r="F22" s="392"/>
      <c r="G22" s="392"/>
      <c r="H22" s="392"/>
      <c r="I22" s="393"/>
      <c r="J22" s="160"/>
    </row>
    <row r="23" spans="1:13" ht="15.75" x14ac:dyDescent="0.25">
      <c r="A23" s="160"/>
      <c r="B23" s="395" t="s">
        <v>32</v>
      </c>
      <c r="C23" s="396"/>
      <c r="D23" s="397" t="s">
        <v>33</v>
      </c>
      <c r="E23" s="397"/>
      <c r="F23" s="398" t="s">
        <v>34</v>
      </c>
      <c r="G23" s="398"/>
      <c r="H23" s="37" t="s">
        <v>35</v>
      </c>
      <c r="I23" s="88">
        <v>0</v>
      </c>
      <c r="J23" s="160"/>
    </row>
    <row r="24" spans="1:13" ht="15.75" x14ac:dyDescent="0.25">
      <c r="A24" s="160"/>
      <c r="B24" s="399" t="s">
        <v>36</v>
      </c>
      <c r="C24" s="400"/>
      <c r="D24" s="434"/>
      <c r="E24" s="434"/>
      <c r="F24" s="402" t="s">
        <v>37</v>
      </c>
      <c r="G24" s="402"/>
      <c r="H24" s="183"/>
      <c r="I24" s="409"/>
      <c r="J24" s="160"/>
      <c r="L24" s="178" t="b">
        <v>1</v>
      </c>
      <c r="M24" s="179" t="s">
        <v>98</v>
      </c>
    </row>
    <row r="25" spans="1:13" ht="15.75" x14ac:dyDescent="0.25">
      <c r="A25" s="160"/>
      <c r="B25" s="399" t="s">
        <v>38</v>
      </c>
      <c r="C25" s="400"/>
      <c r="D25" s="434"/>
      <c r="E25" s="434"/>
      <c r="F25" s="402" t="s">
        <v>37</v>
      </c>
      <c r="G25" s="402"/>
      <c r="H25" s="183"/>
      <c r="I25" s="410"/>
      <c r="J25" s="160"/>
      <c r="L25" s="178" t="b">
        <v>1</v>
      </c>
      <c r="M25" s="178" t="s">
        <v>99</v>
      </c>
    </row>
    <row r="26" spans="1:13" ht="15.75" x14ac:dyDescent="0.25">
      <c r="A26" s="160"/>
      <c r="B26" s="399" t="s">
        <v>39</v>
      </c>
      <c r="C26" s="400"/>
      <c r="D26" s="434"/>
      <c r="E26" s="434"/>
      <c r="F26" s="402" t="s">
        <v>37</v>
      </c>
      <c r="G26" s="402"/>
      <c r="H26" s="183"/>
      <c r="I26" s="410"/>
      <c r="J26" s="160"/>
      <c r="L26" s="178" t="b">
        <v>1</v>
      </c>
      <c r="M26" s="178" t="s">
        <v>100</v>
      </c>
    </row>
    <row r="27" spans="1:13" ht="15.75" x14ac:dyDescent="0.25">
      <c r="A27" s="160"/>
      <c r="B27" s="399" t="s">
        <v>40</v>
      </c>
      <c r="C27" s="400"/>
      <c r="D27" s="434"/>
      <c r="E27" s="434"/>
      <c r="F27" s="402" t="s">
        <v>37</v>
      </c>
      <c r="G27" s="402"/>
      <c r="H27" s="183"/>
      <c r="I27" s="410"/>
      <c r="J27" s="160"/>
      <c r="L27" s="178" t="b">
        <f>AND(L24,L25,L26)</f>
        <v>1</v>
      </c>
      <c r="M27" s="178" t="s">
        <v>101</v>
      </c>
    </row>
    <row r="28" spans="1:13" ht="15.75" x14ac:dyDescent="0.25">
      <c r="A28" s="160"/>
      <c r="B28" s="399" t="s">
        <v>41</v>
      </c>
      <c r="C28" s="400"/>
      <c r="D28" s="434"/>
      <c r="E28" s="434"/>
      <c r="F28" s="402" t="s">
        <v>37</v>
      </c>
      <c r="G28" s="402"/>
      <c r="H28" s="183"/>
      <c r="I28" s="411"/>
      <c r="J28" s="160"/>
    </row>
    <row r="29" spans="1:13" ht="15.75" x14ac:dyDescent="0.25">
      <c r="A29" s="160"/>
      <c r="B29" s="421" t="s">
        <v>42</v>
      </c>
      <c r="C29" s="422"/>
      <c r="D29" s="422"/>
      <c r="E29" s="422"/>
      <c r="F29" s="422"/>
      <c r="G29" s="422"/>
      <c r="H29" s="40" t="s">
        <v>43</v>
      </c>
      <c r="I29" s="41">
        <f>SUM(H24:H28)</f>
        <v>0</v>
      </c>
      <c r="J29" s="160"/>
    </row>
    <row r="30" spans="1:13" ht="15.75" x14ac:dyDescent="0.25">
      <c r="A30" s="160"/>
      <c r="B30" s="419" t="s">
        <v>44</v>
      </c>
      <c r="C30" s="420"/>
      <c r="D30" s="42" t="s">
        <v>45</v>
      </c>
      <c r="E30" s="50"/>
      <c r="F30" s="42" t="s">
        <v>46</v>
      </c>
      <c r="G30" s="50"/>
      <c r="H30" s="44" t="e">
        <f ca="1">IF(D1="Staffel",Startseite!$E$28,Startseite!$E$27)</f>
        <v>#VALUE!</v>
      </c>
      <c r="I30" s="45">
        <v>0</v>
      </c>
      <c r="J30" s="160"/>
    </row>
    <row r="31" spans="1:13" ht="16.5" thickBot="1" x14ac:dyDescent="0.3">
      <c r="A31" s="160"/>
      <c r="B31" s="419" t="s">
        <v>47</v>
      </c>
      <c r="C31" s="420"/>
      <c r="D31" s="42" t="s">
        <v>45</v>
      </c>
      <c r="E31" s="50"/>
      <c r="F31" s="42" t="s">
        <v>46</v>
      </c>
      <c r="G31" s="50"/>
      <c r="H31" s="46" t="s">
        <v>43</v>
      </c>
      <c r="I31" s="47">
        <f>IF(E31="",G31,((E31*60)+G31))</f>
        <v>0</v>
      </c>
      <c r="J31" s="160"/>
    </row>
    <row r="32" spans="1:13" ht="16.5" thickBot="1" x14ac:dyDescent="0.3">
      <c r="A32" s="160"/>
      <c r="B32" s="412" t="s">
        <v>48</v>
      </c>
      <c r="C32" s="413"/>
      <c r="D32" s="413"/>
      <c r="E32" s="413"/>
      <c r="F32" s="413"/>
      <c r="G32" s="413"/>
      <c r="H32" s="414"/>
      <c r="I32" s="48">
        <f>I23-I29-I30-I31</f>
        <v>0</v>
      </c>
      <c r="J32" s="160"/>
    </row>
    <row r="33" spans="1:13" ht="15.75" x14ac:dyDescent="0.25">
      <c r="A33" s="160"/>
      <c r="B33" s="415" t="s">
        <v>49</v>
      </c>
      <c r="C33" s="416"/>
      <c r="D33" s="417" t="s">
        <v>33</v>
      </c>
      <c r="E33" s="417"/>
      <c r="F33" s="418" t="s">
        <v>34</v>
      </c>
      <c r="G33" s="418"/>
      <c r="H33" s="49" t="s">
        <v>35</v>
      </c>
      <c r="I33" s="38">
        <v>400</v>
      </c>
      <c r="J33" s="160"/>
    </row>
    <row r="34" spans="1:13" ht="15.75" x14ac:dyDescent="0.25">
      <c r="A34" s="160"/>
      <c r="B34" s="419" t="s">
        <v>50</v>
      </c>
      <c r="C34" s="420"/>
      <c r="D34" s="401"/>
      <c r="E34" s="401"/>
      <c r="F34" s="402" t="s">
        <v>37</v>
      </c>
      <c r="G34" s="402"/>
      <c r="H34" s="39"/>
      <c r="I34" s="423"/>
      <c r="J34" s="160"/>
    </row>
    <row r="35" spans="1:13" ht="15.75" x14ac:dyDescent="0.25">
      <c r="A35" s="160"/>
      <c r="B35" s="419" t="s">
        <v>51</v>
      </c>
      <c r="C35" s="420"/>
      <c r="D35" s="401"/>
      <c r="E35" s="401"/>
      <c r="F35" s="402" t="s">
        <v>37</v>
      </c>
      <c r="G35" s="402"/>
      <c r="H35" s="39"/>
      <c r="I35" s="424"/>
      <c r="J35" s="160"/>
      <c r="L35" s="178" t="b">
        <f>IF(AND(D34&lt;&gt;"",D35&lt;&gt;"",D36&lt;&gt;"",D37&lt;&gt;"",D38&lt;&gt;"",D39&lt;&gt;""),TRUE,FALSE)</f>
        <v>0</v>
      </c>
      <c r="M35" s="179" t="s">
        <v>103</v>
      </c>
    </row>
    <row r="36" spans="1:13" ht="15.75" x14ac:dyDescent="0.25">
      <c r="A36" s="160"/>
      <c r="B36" s="419" t="s">
        <v>52</v>
      </c>
      <c r="C36" s="420"/>
      <c r="D36" s="401"/>
      <c r="E36" s="401"/>
      <c r="F36" s="402" t="s">
        <v>37</v>
      </c>
      <c r="G36" s="402"/>
      <c r="H36" s="39"/>
      <c r="I36" s="424"/>
      <c r="J36" s="160"/>
      <c r="L36" s="178" t="e">
        <f ca="1">IF(OR(D1="Staffel",AND(D1="Gruppe",D40&lt;&gt;"",D41&lt;&gt;"",D42&lt;&gt;"")),TRUE,FALSE)</f>
        <v>#VALUE!</v>
      </c>
      <c r="M36" s="178" t="s">
        <v>104</v>
      </c>
    </row>
    <row r="37" spans="1:13" ht="15.75" x14ac:dyDescent="0.25">
      <c r="A37" s="160"/>
      <c r="B37" s="419" t="s">
        <v>53</v>
      </c>
      <c r="C37" s="420"/>
      <c r="D37" s="401"/>
      <c r="E37" s="401"/>
      <c r="F37" s="402" t="s">
        <v>37</v>
      </c>
      <c r="G37" s="402"/>
      <c r="H37" s="39"/>
      <c r="I37" s="424"/>
      <c r="J37" s="160"/>
      <c r="L37" s="178" t="b">
        <f>IF(AND(E45&lt;&gt;"",G45&lt;&gt;""),TRUE,FALSE)</f>
        <v>0</v>
      </c>
      <c r="M37" s="178" t="s">
        <v>100</v>
      </c>
    </row>
    <row r="38" spans="1:13" ht="15.75" x14ac:dyDescent="0.25">
      <c r="A38" s="160"/>
      <c r="B38" s="419" t="s">
        <v>54</v>
      </c>
      <c r="C38" s="420"/>
      <c r="D38" s="401"/>
      <c r="E38" s="401"/>
      <c r="F38" s="402" t="s">
        <v>37</v>
      </c>
      <c r="G38" s="402"/>
      <c r="H38" s="39"/>
      <c r="I38" s="424"/>
      <c r="J38" s="160"/>
      <c r="L38" s="178" t="e">
        <f ca="1">AND(L35,L36,L37)</f>
        <v>#VALUE!</v>
      </c>
      <c r="M38" s="178" t="s">
        <v>102</v>
      </c>
    </row>
    <row r="39" spans="1:13" ht="15.75" x14ac:dyDescent="0.25">
      <c r="A39" s="160"/>
      <c r="B39" s="419" t="s">
        <v>55</v>
      </c>
      <c r="C39" s="420"/>
      <c r="D39" s="401"/>
      <c r="E39" s="401"/>
      <c r="F39" s="402" t="s">
        <v>37</v>
      </c>
      <c r="G39" s="402"/>
      <c r="H39" s="39"/>
      <c r="I39" s="424"/>
      <c r="J39" s="160"/>
    </row>
    <row r="40" spans="1:13" ht="15.75" x14ac:dyDescent="0.25">
      <c r="A40" s="160"/>
      <c r="B40" s="419" t="s">
        <v>56</v>
      </c>
      <c r="C40" s="420"/>
      <c r="D40" s="401"/>
      <c r="E40" s="401"/>
      <c r="F40" s="402" t="s">
        <v>37</v>
      </c>
      <c r="G40" s="402"/>
      <c r="H40" s="39"/>
      <c r="I40" s="424"/>
      <c r="J40" s="160"/>
    </row>
    <row r="41" spans="1:13" ht="15.75" x14ac:dyDescent="0.25">
      <c r="A41" s="160"/>
      <c r="B41" s="419" t="s">
        <v>57</v>
      </c>
      <c r="C41" s="420"/>
      <c r="D41" s="401"/>
      <c r="E41" s="401"/>
      <c r="F41" s="402" t="s">
        <v>37</v>
      </c>
      <c r="G41" s="402"/>
      <c r="H41" s="39"/>
      <c r="I41" s="424"/>
      <c r="J41" s="160"/>
    </row>
    <row r="42" spans="1:13" ht="15.75" x14ac:dyDescent="0.25">
      <c r="A42" s="160"/>
      <c r="B42" s="419" t="s">
        <v>58</v>
      </c>
      <c r="C42" s="420"/>
      <c r="D42" s="401"/>
      <c r="E42" s="401"/>
      <c r="F42" s="402" t="s">
        <v>37</v>
      </c>
      <c r="G42" s="402"/>
      <c r="H42" s="39"/>
      <c r="I42" s="425"/>
      <c r="J42" s="160"/>
    </row>
    <row r="43" spans="1:13" ht="15.75" x14ac:dyDescent="0.25">
      <c r="A43" s="160"/>
      <c r="B43" s="421" t="s">
        <v>59</v>
      </c>
      <c r="C43" s="422"/>
      <c r="D43" s="422"/>
      <c r="E43" s="422"/>
      <c r="F43" s="422"/>
      <c r="G43" s="422"/>
      <c r="H43" s="40" t="s">
        <v>43</v>
      </c>
      <c r="I43" s="41">
        <f>SUM(H34:H42)</f>
        <v>0</v>
      </c>
      <c r="J43" s="160"/>
    </row>
    <row r="44" spans="1:13" ht="15.75" x14ac:dyDescent="0.25">
      <c r="A44" s="160"/>
      <c r="B44" s="419" t="s">
        <v>60</v>
      </c>
      <c r="C44" s="420"/>
      <c r="D44" s="42" t="s">
        <v>45</v>
      </c>
      <c r="E44" s="50" t="e">
        <f ca="1">IF(OR(I20&lt;10,I20&gt;18),0,VLOOKUP(I20,Startseite!$G$23:$I$31,2))</f>
        <v>#VALUE!</v>
      </c>
      <c r="F44" s="42" t="s">
        <v>46</v>
      </c>
      <c r="G44" s="50" t="e">
        <f ca="1">IF(OR(I20&lt;10,I20&gt;18),0,VLOOKUP(I20,Startseite!$G$23:$I$31,3))</f>
        <v>#VALUE!</v>
      </c>
      <c r="H44" s="51"/>
      <c r="I44" s="52"/>
      <c r="J44" s="160"/>
    </row>
    <row r="45" spans="1:13" ht="16.5" thickBot="1" x14ac:dyDescent="0.3">
      <c r="A45" s="160"/>
      <c r="B45" s="419" t="s">
        <v>61</v>
      </c>
      <c r="C45" s="420"/>
      <c r="D45" s="42" t="s">
        <v>45</v>
      </c>
      <c r="E45" s="43"/>
      <c r="F45" s="42" t="s">
        <v>46</v>
      </c>
      <c r="G45" s="43"/>
      <c r="H45" s="46" t="s">
        <v>62</v>
      </c>
      <c r="I45" s="47">
        <f>IF(AND(E45="",G45=""),0,((E44*60)+G44)-((E45*60)+G45))</f>
        <v>0</v>
      </c>
      <c r="J45" s="160"/>
      <c r="L45" s="180"/>
    </row>
    <row r="46" spans="1:13" ht="16.5" thickBot="1" x14ac:dyDescent="0.3">
      <c r="A46" s="160"/>
      <c r="B46" s="412" t="s">
        <v>63</v>
      </c>
      <c r="C46" s="413"/>
      <c r="D46" s="413"/>
      <c r="E46" s="413"/>
      <c r="F46" s="413"/>
      <c r="G46" s="413"/>
      <c r="H46" s="414"/>
      <c r="I46" s="48">
        <f>I33-I43+I45</f>
        <v>400</v>
      </c>
      <c r="J46" s="160"/>
      <c r="L46" s="181" t="e">
        <f ca="1">IF((VLOOKUP($I$3,Teilnehmer!B6:C125,2))="","",VLOOKUP($I$3,Teilnehmer!B6:AE125,29))</f>
        <v>#VALUE!</v>
      </c>
      <c r="M46" s="182" t="s">
        <v>128</v>
      </c>
    </row>
    <row r="47" spans="1:13" ht="16.5" thickBot="1" x14ac:dyDescent="0.3">
      <c r="A47" s="160"/>
      <c r="B47" s="429" t="s">
        <v>64</v>
      </c>
      <c r="C47" s="430"/>
      <c r="D47" s="431">
        <f>SUM(D24:E28)+SUM(D34:E42)</f>
        <v>0</v>
      </c>
      <c r="E47" s="431"/>
      <c r="F47" s="431" t="e">
        <f ca="1">"Summe : "&amp;G1</f>
        <v>#VALUE!</v>
      </c>
      <c r="G47" s="431"/>
      <c r="H47" s="53" t="s">
        <v>43</v>
      </c>
      <c r="I47" s="54" t="e">
        <f ca="1">D47/G1</f>
        <v>#VALUE!</v>
      </c>
      <c r="J47" s="160"/>
      <c r="L47" s="181" t="e">
        <f ca="1">IF((VLOOKUP($I$3,Teilnehmer!B6:C125,2))="","",VLOOKUP($I$3,Teilnehmer!B6:AE125,30))</f>
        <v>#VALUE!</v>
      </c>
      <c r="M47" s="182" t="s">
        <v>129</v>
      </c>
    </row>
    <row r="48" spans="1:13" ht="30" customHeight="1" thickBot="1" x14ac:dyDescent="0.25">
      <c r="A48" s="160"/>
      <c r="B48" s="432" t="b">
        <v>0</v>
      </c>
      <c r="C48" s="432"/>
      <c r="D48" s="432"/>
      <c r="E48" s="432"/>
      <c r="F48" s="140" t="e">
        <f ca="1">IF((VLOOKUP($I$3,Teilnehmer!B6:C125,2))="","",IF(VLOOKUP($I$3,Teilnehmer!B6:AE125,28)="Ja","Losentscheid
notwendig:",""))</f>
        <v>#VALUE!</v>
      </c>
      <c r="G48" s="139"/>
      <c r="H48" s="55" t="s">
        <v>65</v>
      </c>
      <c r="I48" s="87" t="e">
        <f ca="1">IF(OR($B$48=FALSE,I20&lt;10,I20&gt;18),0,I32+I46-I47)</f>
        <v>#VALUE!</v>
      </c>
      <c r="J48" s="160"/>
    </row>
    <row r="49" spans="1:10" ht="20.100000000000001" customHeight="1" x14ac:dyDescent="0.2">
      <c r="A49" s="160"/>
      <c r="B49" s="160"/>
      <c r="C49" s="433" t="e">
        <f ca="1">IF(VLOOKUP($I$3,Teilnehmer!$B$6:$C$125,2)="","",IF(Startseite!$C$17="","",Startseite!$C$17))</f>
        <v>#VALUE!</v>
      </c>
      <c r="D49" s="433"/>
      <c r="E49" s="433"/>
      <c r="F49" s="141"/>
      <c r="G49" s="141"/>
      <c r="H49" s="141"/>
      <c r="I49" s="141"/>
      <c r="J49" s="160"/>
    </row>
    <row r="50" spans="1:10" ht="15.75" x14ac:dyDescent="0.25">
      <c r="A50" s="56"/>
      <c r="B50" s="159"/>
      <c r="C50" s="426" t="s">
        <v>66</v>
      </c>
      <c r="D50" s="426"/>
      <c r="E50" s="426"/>
      <c r="F50" s="427"/>
      <c r="G50" s="427"/>
      <c r="H50" s="427"/>
      <c r="I50" s="427"/>
      <c r="J50" s="57"/>
    </row>
    <row r="51" spans="1:10" ht="20.25" x14ac:dyDescent="0.2">
      <c r="A51" s="73" t="e">
        <f ca="1">HYPERLINK("["&amp;MID(CELL("Dateiname"), SEARCH("[", CELL("Dateiname"))+1, SEARCH("]", CELL("Dateiname"))- SEARCH("[", CELL("Dateiname")) -1)&amp;"]'Teilnehmer'!A"&amp;I3+5,"◄")</f>
        <v>#VALUE!</v>
      </c>
      <c r="B51" s="428"/>
      <c r="C51" s="428"/>
      <c r="D51" s="428"/>
      <c r="E51" s="428"/>
      <c r="F51" s="428"/>
      <c r="G51" s="428"/>
      <c r="H51" s="428"/>
      <c r="I51" s="428"/>
      <c r="J51" s="18" t="e">
        <f ca="1">HYPERLINK("["&amp;MID(CELL("Dateiname"), SEARCH("[", CELL("Dateiname"))+1, SEARCH("]", CELL("Dateiname"))- SEARCH("[", CELL("Dateiname")) -1)&amp;"]'"&amp;$I$3&amp;"'!B1","▲")</f>
        <v>#VALUE!</v>
      </c>
    </row>
  </sheetData>
  <sheetProtection password="C435" sheet="1" objects="1" scenarios="1"/>
  <dataConsolidate/>
  <mergeCells count="103">
    <mergeCell ref="C50:E50"/>
    <mergeCell ref="F50:I50"/>
    <mergeCell ref="B51:I51"/>
    <mergeCell ref="B46:H46"/>
    <mergeCell ref="B47:C47"/>
    <mergeCell ref="D47:E47"/>
    <mergeCell ref="F47:G47"/>
    <mergeCell ref="B48:E48"/>
    <mergeCell ref="C49:E49"/>
    <mergeCell ref="B43:G43"/>
    <mergeCell ref="B44:C44"/>
    <mergeCell ref="B45:C45"/>
    <mergeCell ref="B40:C40"/>
    <mergeCell ref="D40:E40"/>
    <mergeCell ref="F40:G40"/>
    <mergeCell ref="B41:C41"/>
    <mergeCell ref="D41:E41"/>
    <mergeCell ref="F41:G41"/>
    <mergeCell ref="B38:C38"/>
    <mergeCell ref="D38:E38"/>
    <mergeCell ref="F38:G38"/>
    <mergeCell ref="B39:C39"/>
    <mergeCell ref="D39:E39"/>
    <mergeCell ref="F39:G39"/>
    <mergeCell ref="I34:I42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42:C42"/>
    <mergeCell ref="D42:E42"/>
    <mergeCell ref="F42:G42"/>
    <mergeCell ref="B32:H32"/>
    <mergeCell ref="B33:C33"/>
    <mergeCell ref="D33:E33"/>
    <mergeCell ref="F33:G33"/>
    <mergeCell ref="B34:C34"/>
    <mergeCell ref="D34:E34"/>
    <mergeCell ref="F34:G34"/>
    <mergeCell ref="B28:C28"/>
    <mergeCell ref="D28:E28"/>
    <mergeCell ref="F28:G28"/>
    <mergeCell ref="B29:G29"/>
    <mergeCell ref="B30:C30"/>
    <mergeCell ref="B31:C31"/>
    <mergeCell ref="B23:C23"/>
    <mergeCell ref="D23:E23"/>
    <mergeCell ref="F23:G23"/>
    <mergeCell ref="B24:C24"/>
    <mergeCell ref="D24:E24"/>
    <mergeCell ref="F24:G24"/>
    <mergeCell ref="C18:D18"/>
    <mergeCell ref="E18:G18"/>
    <mergeCell ref="B19:G19"/>
    <mergeCell ref="B20:G20"/>
    <mergeCell ref="B21:I21"/>
    <mergeCell ref="B22:I22"/>
    <mergeCell ref="I24:I28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C11:D11"/>
    <mergeCell ref="E11:G11"/>
    <mergeCell ref="B5:C5"/>
    <mergeCell ref="D5:G5"/>
    <mergeCell ref="H5:I5"/>
    <mergeCell ref="B6:I6"/>
    <mergeCell ref="B7:I7"/>
    <mergeCell ref="C8:D8"/>
    <mergeCell ref="E8:G8"/>
    <mergeCell ref="B2:C2"/>
    <mergeCell ref="D2:G2"/>
    <mergeCell ref="B3:C3"/>
    <mergeCell ref="D3:G3"/>
    <mergeCell ref="B4:C4"/>
    <mergeCell ref="D4:G4"/>
    <mergeCell ref="C9:D9"/>
    <mergeCell ref="E9:G9"/>
    <mergeCell ref="C10:D10"/>
    <mergeCell ref="E10:G10"/>
  </mergeCells>
  <conditionalFormatting sqref="I19">
    <cfRule type="expression" dxfId="143" priority="6" stopIfTrue="1">
      <formula>OR(AND(D1="staffel",COUNT(I9:I18)&lt;&gt;6),AND(D1="Gruppe",COUNT(I9:I18)&lt;&gt;9))</formula>
    </cfRule>
  </conditionalFormatting>
  <conditionalFormatting sqref="I20">
    <cfRule type="cellIs" dxfId="142" priority="7" stopIfTrue="1" operator="notBetween">
      <formula>10</formula>
      <formula>18</formula>
    </cfRule>
  </conditionalFormatting>
  <conditionalFormatting sqref="D34:E42 E45 G45">
    <cfRule type="expression" dxfId="141" priority="8" stopIfTrue="1">
      <formula>ISBLANK(D34)</formula>
    </cfRule>
  </conditionalFormatting>
  <conditionalFormatting sqref="H34:H42">
    <cfRule type="expression" dxfId="140" priority="9" stopIfTrue="1">
      <formula>AND($B$48=FALSE,ISBLANK(H34))</formula>
    </cfRule>
  </conditionalFormatting>
  <conditionalFormatting sqref="H9:H17">
    <cfRule type="expression" dxfId="139" priority="10" stopIfTrue="1">
      <formula>AND(COUNT($H$9:$H$18)&lt;$F$1,ISBLANK(H9))</formula>
    </cfRule>
  </conditionalFormatting>
  <conditionalFormatting sqref="I9:I17">
    <cfRule type="expression" dxfId="138" priority="11" stopIfTrue="1">
      <formula>AND(COUNT($I$9:$I$18)&lt;$F$1,I9="")</formula>
    </cfRule>
  </conditionalFormatting>
  <conditionalFormatting sqref="B48:E48">
    <cfRule type="cellIs" dxfId="137" priority="12" stopIfTrue="1" operator="equal">
      <formula>FALSE</formula>
    </cfRule>
  </conditionalFormatting>
  <conditionalFormatting sqref="C9:C17 E9:G17">
    <cfRule type="expression" dxfId="136" priority="13" stopIfTrue="1">
      <formula>AND($B$48=FALSE,ISBLANK(C9))</formula>
    </cfRule>
  </conditionalFormatting>
  <conditionalFormatting sqref="I18">
    <cfRule type="expression" dxfId="135" priority="5">
      <formula>OR(COUNT($I$9:$I$18)&gt;F1,AND(COUNT($I$9:$I$18)&lt;F1,I18=""))</formula>
    </cfRule>
  </conditionalFormatting>
  <conditionalFormatting sqref="H18">
    <cfRule type="expression" dxfId="134" priority="3" stopIfTrue="1">
      <formula>AND(COUNT($H$9:$H$18)&lt;$F$1,ISBLANK(H18))</formula>
    </cfRule>
  </conditionalFormatting>
  <conditionalFormatting sqref="C18 E18:G18">
    <cfRule type="expression" dxfId="133" priority="4" stopIfTrue="1">
      <formula>AND($B$48=FALSE,ISBLANK(C18))</formula>
    </cfRule>
  </conditionalFormatting>
  <conditionalFormatting sqref="G48">
    <cfRule type="expression" dxfId="132" priority="1">
      <formula>$L$46="Nein"</formula>
    </cfRule>
    <cfRule type="expression" dxfId="131" priority="2">
      <formula>OR($L$47="Nein",AND($L$46="Ja",$G$48=""))</formula>
    </cfRule>
  </conditionalFormatting>
  <dataValidations count="6">
    <dataValidation type="whole" allowBlank="1" showInputMessage="1" showErrorMessage="1" errorTitle="Eingegebener Wert ungültig" error="Es können nur ganze Zahlen von 0 bis 50 eingegeben werden" sqref="H24:H28 H34:H42">
      <formula1>0</formula1>
      <formula2>1000</formula2>
    </dataValidation>
    <dataValidation type="whole" allowBlank="1" showErrorMessage="1" errorTitle="Eingegebener Wert ist ungültig" error="Es können nur ganze Zahlen von 0 bis 60 eingegeben werden" sqref="G30:G31 E45 E30 G45">
      <formula1>0</formula1>
      <formula2>60</formula2>
    </dataValidation>
    <dataValidation type="whole" allowBlank="1" showErrorMessage="1" errorTitle="Eingegebener Wert ist ungültig" error="Es können nur ganze Zahlen eingegeben werden" sqref="E31">
      <formula1>0</formula1>
      <formula2>60</formula2>
    </dataValidation>
    <dataValidation type="list" allowBlank="1" showDropDown="1" showErrorMessage="1" errorTitle="Eingegebener Wert ist ungültig" error="Es können nur die Werte 1, 3 oder 5 eingegeben werden" sqref="D24:E28 D34:E42">
      <formula1>"1,3,5"</formula1>
    </dataValidation>
    <dataValidation type="date" allowBlank="1" showInputMessage="1" showErrorMessage="1" errorTitle="Eigegebener Wert ist ungültig" error="Es muß ein gültiges Datum eingegeben werden._x000a_Die Teilnehmer müssen zwischen 10 und 18 Jahren alt sein (Geburtsjahr)" sqref="H9:H18">
      <formula1>DATE(YEAR(I$4)-18,1,1)</formula1>
      <formula2>DATE(YEAR(I$4)-10,12,31)</formula2>
    </dataValidation>
    <dataValidation type="whole" allowBlank="1" showInputMessage="1" showErrorMessage="1" errorTitle="Eingegebener Wert ist ungültig" error="Es können nur ganze Zahlen zwischen 1 und 50 eingegeben werden." sqref="G48">
      <formula1>1</formula1>
      <formula2>50</formula2>
    </dataValidation>
  </dataValidations>
  <pageMargins left="0.59055118110236227" right="0.39370078740157483" top="0.78740157480314965" bottom="0.78740157480314965" header="0.31496062992125984" footer="0.39370078740157483"/>
  <pageSetup paperSize="9" scale="95" orientation="portrait" r:id="rId1"/>
  <headerFooter>
    <oddFooter>&amp;R&amp;8Druck: &amp;D/&amp;T&amp;L&amp;06BWB-Auswertung V1.3_x000D_(c)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4225" r:id="rId4" name="Check Box 1">
              <controlPr defaultSize="0" print="0" autoFill="0" autoLine="0" autoPict="0">
                <anchor moveWithCells="1">
                  <from>
                    <xdr:col>1</xdr:col>
                    <xdr:colOff>114300</xdr:colOff>
                    <xdr:row>47</xdr:row>
                    <xdr:rowOff>57150</xdr:rowOff>
                  </from>
                  <to>
                    <xdr:col>4</xdr:col>
                    <xdr:colOff>590550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26" r:id="rId5" name="Check Box 2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8</xdr:row>
                    <xdr:rowOff>0</xdr:rowOff>
                  </from>
                  <to>
                    <xdr:col>2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27" r:id="rId6" name="Check Box 3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9</xdr:row>
                    <xdr:rowOff>0</xdr:rowOff>
                  </from>
                  <to>
                    <xdr:col>2</xdr:col>
                    <xdr:colOff>85725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28" r:id="rId7" name="Check Box 4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10</xdr:row>
                    <xdr:rowOff>0</xdr:rowOff>
                  </from>
                  <to>
                    <xdr:col>2</xdr:col>
                    <xdr:colOff>85725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29" r:id="rId8" name="Check Box 5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11</xdr:row>
                    <xdr:rowOff>0</xdr:rowOff>
                  </from>
                  <to>
                    <xdr:col>2</xdr:col>
                    <xdr:colOff>85725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30" r:id="rId9" name="Check Box 6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12</xdr:row>
                    <xdr:rowOff>0</xdr:rowOff>
                  </from>
                  <to>
                    <xdr:col>2</xdr:col>
                    <xdr:colOff>85725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31" r:id="rId10" name="Check Box 7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13</xdr:row>
                    <xdr:rowOff>0</xdr:rowOff>
                  </from>
                  <to>
                    <xdr:col>2</xdr:col>
                    <xdr:colOff>85725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32" r:id="rId11" name="Check Box 8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14</xdr:row>
                    <xdr:rowOff>0</xdr:rowOff>
                  </from>
                  <to>
                    <xdr:col>2</xdr:col>
                    <xdr:colOff>85725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33" r:id="rId12" name="Check Box 9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15</xdr:row>
                    <xdr:rowOff>0</xdr:rowOff>
                  </from>
                  <to>
                    <xdr:col>2</xdr:col>
                    <xdr:colOff>85725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34" r:id="rId13" name="Check Box 10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16</xdr:row>
                    <xdr:rowOff>0</xdr:rowOff>
                  </from>
                  <to>
                    <xdr:col>2</xdr:col>
                    <xdr:colOff>85725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35" r:id="rId14" name="Check Box 11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17</xdr:row>
                    <xdr:rowOff>0</xdr:rowOff>
                  </from>
                  <to>
                    <xdr:col>2</xdr:col>
                    <xdr:colOff>85725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36" r:id="rId15" name="Button 12">
              <controlPr defaultSize="0" print="0" autoFill="0" autoPict="0" macro="[0]!WBDrucken">
                <anchor moveWithCells="1">
                  <from>
                    <xdr:col>7</xdr:col>
                    <xdr:colOff>695325</xdr:colOff>
                    <xdr:row>48</xdr:row>
                    <xdr:rowOff>123825</xdr:rowOff>
                  </from>
                  <to>
                    <xdr:col>8</xdr:col>
                    <xdr:colOff>447675</xdr:colOff>
                    <xdr:row>49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1">
    <pageSetUpPr fitToPage="1"/>
  </sheetPr>
  <dimension ref="A1:M51"/>
  <sheetViews>
    <sheetView zoomScaleNormal="100" workbookViewId="0">
      <pane ySplit="3" topLeftCell="A4" activePane="bottomLeft" state="frozen"/>
      <selection activeCell="C6" sqref="C6"/>
      <selection pane="bottomLeft" activeCell="C9" sqref="C9:D9"/>
    </sheetView>
  </sheetViews>
  <sheetFormatPr baseColWidth="10" defaultRowHeight="12.75" x14ac:dyDescent="0.2"/>
  <cols>
    <col min="1" max="2" width="5.28515625" style="19" customWidth="1"/>
    <col min="3" max="3" width="19" style="19" customWidth="1"/>
    <col min="4" max="7" width="9.85546875" style="19" customWidth="1"/>
    <col min="8" max="8" width="19" style="19" customWidth="1"/>
    <col min="9" max="9" width="14.42578125" style="19" customWidth="1"/>
    <col min="10" max="10" width="5.28515625" style="19" customWidth="1"/>
    <col min="11" max="11" width="11.42578125" style="19"/>
    <col min="12" max="13" width="11.42578125" style="178" hidden="1" customWidth="1"/>
    <col min="14" max="16384" width="11.42578125" style="19"/>
  </cols>
  <sheetData>
    <row r="1" spans="1:13" ht="21" thickBot="1" x14ac:dyDescent="0.25">
      <c r="A1" s="73" t="str">
        <f ca="1">HYPERLINK("["&amp;MID(CELL("Dateiname"), SEARCH("[", CELL("Dateiname"))+1, SEARCH("]", CELL("Dateiname"))- SEARCH("[", CELL("Dateiname")) -1)&amp;"]'Teilnehmer'!A"&amp;I3+5,"◄")</f>
        <v>◄</v>
      </c>
      <c r="B1" s="260"/>
      <c r="C1" s="76" t="s">
        <v>21</v>
      </c>
      <c r="D1" s="77" t="str">
        <f ca="1">IF(VLOOKUP($I$3,Teilnehmer!$B$6:$H$125,3)="x","Gruppe",IF((VLOOKUP($I$3,Teilnehmer!$B$6:$H$125,4)="x"),"Staffel","Fehler"))</f>
        <v>Fehler</v>
      </c>
      <c r="E1" s="75" t="s">
        <v>86</v>
      </c>
      <c r="F1" s="78">
        <f ca="1">IF(D1="Staffel",6,9)</f>
        <v>9</v>
      </c>
      <c r="G1" s="76">
        <f ca="1">IF(D1="Staffel",10,14)</f>
        <v>14</v>
      </c>
      <c r="H1" s="75" t="s">
        <v>87</v>
      </c>
      <c r="I1" s="77" t="str">
        <f ca="1">IF((VLOOKUP($I$3,Teilnehmer!B6:C125,2))="","",VLOOKUP($I$3,Teilnehmer!$B$6:$I$125,8))</f>
        <v/>
      </c>
      <c r="J1" s="18" t="str">
        <f ca="1">HYPERLINK("["&amp;MID(CELL("Dateiname"), SEARCH("[", CELL("Dateiname"))+1, SEARCH("]", CELL("Dateiname"))- SEARCH("[", CELL("Dateiname")) -1)&amp;"]'"&amp;$I$3&amp;"'!B51","▼")</f>
        <v>▼</v>
      </c>
      <c r="L1" s="181">
        <v>0</v>
      </c>
      <c r="M1" s="181" t="s">
        <v>186</v>
      </c>
    </row>
    <row r="2" spans="1:13" ht="16.5" x14ac:dyDescent="0.2">
      <c r="A2" s="262"/>
      <c r="B2" s="377" t="s">
        <v>18</v>
      </c>
      <c r="C2" s="378"/>
      <c r="D2" s="378" t="str">
        <f ca="1">IF((VLOOKUP($I$3,Teilnehmer!B6:C125,2))="","",VLOOKUP($I$3,Teilnehmer!B6:C125,2))</f>
        <v/>
      </c>
      <c r="E2" s="378"/>
      <c r="F2" s="378"/>
      <c r="G2" s="379"/>
      <c r="H2" s="20" t="s">
        <v>19</v>
      </c>
      <c r="I2" s="129" t="str">
        <f ca="1">IF((VLOOKUP($I$3,Teilnehmer!B6:V125,2))="","",IF(Teilnehmer!J2="Nein","",VLOOKUP($I$3,Teilnehmer!B6:V125,21)))</f>
        <v/>
      </c>
      <c r="J2" s="262"/>
      <c r="L2" s="181" t="s">
        <v>183</v>
      </c>
    </row>
    <row r="3" spans="1:13" ht="17.25" thickBot="1" x14ac:dyDescent="0.25">
      <c r="A3" s="262"/>
      <c r="B3" s="380" t="s">
        <v>4</v>
      </c>
      <c r="C3" s="381"/>
      <c r="D3" s="381" t="str">
        <f ca="1">IF(VLOOKUP($I$3,Teilnehmer!$B$6:$C$125,2)="","",IF(Startseite!$C$8="","",Startseite!$C$8))</f>
        <v/>
      </c>
      <c r="E3" s="381"/>
      <c r="F3" s="381"/>
      <c r="G3" s="382"/>
      <c r="H3" s="21" t="s">
        <v>20</v>
      </c>
      <c r="I3" s="22">
        <f ca="1">VALUE(MID(CELL("dateiname",A1),FIND("]",CELL("dateiname",A1))+1,255))</f>
        <v>1</v>
      </c>
      <c r="J3" s="262"/>
    </row>
    <row r="4" spans="1:13" ht="16.5" x14ac:dyDescent="0.25">
      <c r="A4" s="262"/>
      <c r="B4" s="380" t="s">
        <v>5</v>
      </c>
      <c r="C4" s="381"/>
      <c r="D4" s="381" t="str">
        <f ca="1">IF(VLOOKUP($I$3,Teilnehmer!$B$6:$C$125,2)="","",IF(Startseite!$C$10="","",Startseite!$C$10))</f>
        <v/>
      </c>
      <c r="E4" s="381"/>
      <c r="F4" s="381"/>
      <c r="G4" s="382"/>
      <c r="H4" s="23" t="s">
        <v>2</v>
      </c>
      <c r="I4" s="74">
        <f ca="1">Startseite!$C$6</f>
        <v>43331</v>
      </c>
      <c r="J4" s="262"/>
    </row>
    <row r="5" spans="1:13" ht="17.25" thickBot="1" x14ac:dyDescent="0.25">
      <c r="A5" s="262"/>
      <c r="B5" s="385" t="s">
        <v>6</v>
      </c>
      <c r="C5" s="386"/>
      <c r="D5" s="386" t="str">
        <f ca="1">IF(VLOOKUP($I$3,Teilnehmer!$B$6:$C$125,2)="","",IF(Startseite!$C$12="","",Startseite!$C$12))</f>
        <v/>
      </c>
      <c r="E5" s="386"/>
      <c r="F5" s="386"/>
      <c r="G5" s="387"/>
      <c r="H5" s="388" t="str">
        <f ca="1">"Wertung: "&amp;IF(VLOOKUP($I$3,Teilnehmer!$B$6:$H$125,3)="x","Gruppe",IF((VLOOKUP($I$3,Teilnehmer!$B$6:$H$125,4)="x"),"Staffel",""))&amp;" "&amp;IF(VLOOKUP($I$3,Teilnehmer!$B$6:$H$125,5)="x","Jungen",IF((VLOOKUP($I$3,Teilnehmer!$B$6:$H$125,6)="x"),"Mädchen",IF((VLOOKUP($I$3,Teilnehmer!$B$6:$H$125,7)="x"),IF(VLOOKUP($I$3,Teilnehmer!$B$6:$I$125,8)="A+B-Teil","AK",IF(VLOOKUP($I$3,Teilnehmer!$B$6:$I$125,8)="Nur A-Teil","AK-nurA",IF(VLOOKUP($I$3,Teilnehmer!$B$6:$I$125,8)="Nur B-Teil","AK-NurB",""))),"")))</f>
        <v xml:space="preserve">Wertung:  </v>
      </c>
      <c r="I5" s="389"/>
      <c r="J5" s="262"/>
    </row>
    <row r="6" spans="1:13" ht="6.95" customHeight="1" thickBot="1" x14ac:dyDescent="0.25">
      <c r="A6" s="262"/>
      <c r="B6" s="390"/>
      <c r="C6" s="390"/>
      <c r="D6" s="390"/>
      <c r="E6" s="390"/>
      <c r="F6" s="390"/>
      <c r="G6" s="390"/>
      <c r="H6" s="390"/>
      <c r="I6" s="390"/>
      <c r="J6" s="262"/>
    </row>
    <row r="7" spans="1:13" ht="17.25" thickBot="1" x14ac:dyDescent="0.3">
      <c r="A7" s="262"/>
      <c r="B7" s="391" t="s">
        <v>22</v>
      </c>
      <c r="C7" s="392"/>
      <c r="D7" s="392"/>
      <c r="E7" s="392"/>
      <c r="F7" s="392"/>
      <c r="G7" s="392"/>
      <c r="H7" s="392"/>
      <c r="I7" s="393"/>
      <c r="J7" s="262"/>
    </row>
    <row r="8" spans="1:13" ht="16.5" thickBot="1" x14ac:dyDescent="0.3">
      <c r="A8" s="262"/>
      <c r="B8" s="24" t="s">
        <v>23</v>
      </c>
      <c r="C8" s="394" t="s">
        <v>24</v>
      </c>
      <c r="D8" s="394"/>
      <c r="E8" s="394" t="s">
        <v>25</v>
      </c>
      <c r="F8" s="394"/>
      <c r="G8" s="394"/>
      <c r="H8" s="25" t="s">
        <v>26</v>
      </c>
      <c r="I8" s="26" t="s">
        <v>27</v>
      </c>
      <c r="J8" s="262"/>
      <c r="L8" s="178" t="b">
        <f>IF(OR(L9:L18),TRUE,FALSE)</f>
        <v>0</v>
      </c>
      <c r="M8" s="178" t="s">
        <v>235</v>
      </c>
    </row>
    <row r="9" spans="1:13" ht="15.75" x14ac:dyDescent="0.25">
      <c r="A9" s="27" t="b">
        <v>1</v>
      </c>
      <c r="B9" s="28">
        <v>1</v>
      </c>
      <c r="C9" s="384"/>
      <c r="D9" s="384"/>
      <c r="E9" s="384"/>
      <c r="F9" s="384"/>
      <c r="G9" s="384"/>
      <c r="H9" s="29"/>
      <c r="I9" s="30" t="str">
        <f>IF(OR(A9=FALSE,ISBLANK(H9)),"",(YEAR(I$4)-YEAR(H9)))</f>
        <v/>
      </c>
      <c r="J9" s="262"/>
      <c r="L9" s="178" t="b">
        <f t="shared" ref="L9:L18" si="0">IF(OR(C9&lt;&gt;"",E9&lt;&gt;"",H9&lt;&gt;""),TRUE,FALSE)</f>
        <v>0</v>
      </c>
      <c r="M9" s="178" t="s">
        <v>225</v>
      </c>
    </row>
    <row r="10" spans="1:13" ht="15.75" x14ac:dyDescent="0.25">
      <c r="A10" s="27" t="b">
        <v>1</v>
      </c>
      <c r="B10" s="31">
        <v>2</v>
      </c>
      <c r="C10" s="384"/>
      <c r="D10" s="384"/>
      <c r="E10" s="384"/>
      <c r="F10" s="384"/>
      <c r="G10" s="384"/>
      <c r="H10" s="29"/>
      <c r="I10" s="30" t="str">
        <f t="shared" ref="I10:I18" si="1">IF(OR(A10=FALSE,ISBLANK(H10)),"",(YEAR(I$4)-YEAR(H10)))</f>
        <v/>
      </c>
      <c r="J10" s="262"/>
      <c r="L10" s="178" t="b">
        <f t="shared" si="0"/>
        <v>0</v>
      </c>
      <c r="M10" s="178" t="s">
        <v>226</v>
      </c>
    </row>
    <row r="11" spans="1:13" ht="15.75" x14ac:dyDescent="0.25">
      <c r="A11" s="27" t="b">
        <v>1</v>
      </c>
      <c r="B11" s="31">
        <v>3</v>
      </c>
      <c r="C11" s="384"/>
      <c r="D11" s="384"/>
      <c r="E11" s="384"/>
      <c r="F11" s="384"/>
      <c r="G11" s="384"/>
      <c r="H11" s="29"/>
      <c r="I11" s="30" t="str">
        <f t="shared" si="1"/>
        <v/>
      </c>
      <c r="J11" s="262"/>
      <c r="L11" s="178" t="b">
        <f t="shared" si="0"/>
        <v>0</v>
      </c>
      <c r="M11" s="178" t="s">
        <v>227</v>
      </c>
    </row>
    <row r="12" spans="1:13" ht="15.75" x14ac:dyDescent="0.25">
      <c r="A12" s="27" t="b">
        <v>1</v>
      </c>
      <c r="B12" s="31">
        <v>4</v>
      </c>
      <c r="C12" s="384"/>
      <c r="D12" s="384"/>
      <c r="E12" s="384"/>
      <c r="F12" s="384"/>
      <c r="G12" s="384"/>
      <c r="H12" s="29"/>
      <c r="I12" s="30" t="str">
        <f t="shared" si="1"/>
        <v/>
      </c>
      <c r="J12" s="262"/>
      <c r="L12" s="178" t="b">
        <f t="shared" si="0"/>
        <v>0</v>
      </c>
      <c r="M12" s="178" t="s">
        <v>228</v>
      </c>
    </row>
    <row r="13" spans="1:13" ht="15.75" x14ac:dyDescent="0.25">
      <c r="A13" s="27" t="b">
        <v>1</v>
      </c>
      <c r="B13" s="31">
        <v>5</v>
      </c>
      <c r="C13" s="384"/>
      <c r="D13" s="384"/>
      <c r="E13" s="384"/>
      <c r="F13" s="384"/>
      <c r="G13" s="384"/>
      <c r="H13" s="29"/>
      <c r="I13" s="30" t="str">
        <f t="shared" si="1"/>
        <v/>
      </c>
      <c r="J13" s="262"/>
      <c r="L13" s="178" t="b">
        <f t="shared" si="0"/>
        <v>0</v>
      </c>
      <c r="M13" s="178" t="s">
        <v>229</v>
      </c>
    </row>
    <row r="14" spans="1:13" ht="15.75" x14ac:dyDescent="0.25">
      <c r="A14" s="27" t="b">
        <v>1</v>
      </c>
      <c r="B14" s="31">
        <v>6</v>
      </c>
      <c r="C14" s="384"/>
      <c r="D14" s="384"/>
      <c r="E14" s="384"/>
      <c r="F14" s="384"/>
      <c r="G14" s="384"/>
      <c r="H14" s="29"/>
      <c r="I14" s="30" t="str">
        <f t="shared" si="1"/>
        <v/>
      </c>
      <c r="J14" s="262"/>
      <c r="L14" s="178" t="b">
        <f t="shared" si="0"/>
        <v>0</v>
      </c>
      <c r="M14" s="178" t="s">
        <v>230</v>
      </c>
    </row>
    <row r="15" spans="1:13" ht="15.75" x14ac:dyDescent="0.25">
      <c r="A15" s="27" t="b">
        <v>1</v>
      </c>
      <c r="B15" s="31">
        <v>7</v>
      </c>
      <c r="C15" s="384"/>
      <c r="D15" s="384"/>
      <c r="E15" s="384"/>
      <c r="F15" s="384"/>
      <c r="G15" s="384"/>
      <c r="H15" s="29"/>
      <c r="I15" s="30" t="str">
        <f t="shared" si="1"/>
        <v/>
      </c>
      <c r="J15" s="262"/>
      <c r="L15" s="178" t="b">
        <f t="shared" si="0"/>
        <v>0</v>
      </c>
      <c r="M15" s="178" t="s">
        <v>231</v>
      </c>
    </row>
    <row r="16" spans="1:13" ht="15.75" x14ac:dyDescent="0.25">
      <c r="A16" s="27" t="b">
        <v>1</v>
      </c>
      <c r="B16" s="31">
        <v>8</v>
      </c>
      <c r="C16" s="384"/>
      <c r="D16" s="384"/>
      <c r="E16" s="384"/>
      <c r="F16" s="384"/>
      <c r="G16" s="384"/>
      <c r="H16" s="29"/>
      <c r="I16" s="30" t="str">
        <f t="shared" si="1"/>
        <v/>
      </c>
      <c r="J16" s="262"/>
      <c r="L16" s="178" t="b">
        <f t="shared" si="0"/>
        <v>0</v>
      </c>
      <c r="M16" s="178" t="s">
        <v>232</v>
      </c>
    </row>
    <row r="17" spans="1:13" ht="15.75" x14ac:dyDescent="0.25">
      <c r="A17" s="27" t="b">
        <v>1</v>
      </c>
      <c r="B17" s="31">
        <v>9</v>
      </c>
      <c r="C17" s="384"/>
      <c r="D17" s="384"/>
      <c r="E17" s="384"/>
      <c r="F17" s="384"/>
      <c r="G17" s="384"/>
      <c r="H17" s="29"/>
      <c r="I17" s="30" t="str">
        <f t="shared" si="1"/>
        <v/>
      </c>
      <c r="J17" s="262"/>
      <c r="L17" s="178" t="b">
        <f t="shared" si="0"/>
        <v>0</v>
      </c>
      <c r="M17" s="178" t="s">
        <v>233</v>
      </c>
    </row>
    <row r="18" spans="1:13" ht="16.5" thickBot="1" x14ac:dyDescent="0.3">
      <c r="A18" s="27" t="b">
        <v>0</v>
      </c>
      <c r="B18" s="32" t="s">
        <v>28</v>
      </c>
      <c r="C18" s="384"/>
      <c r="D18" s="384"/>
      <c r="E18" s="384"/>
      <c r="F18" s="384"/>
      <c r="G18" s="384"/>
      <c r="H18" s="29"/>
      <c r="I18" s="30" t="str">
        <f t="shared" si="1"/>
        <v/>
      </c>
      <c r="J18" s="262"/>
      <c r="L18" s="178" t="b">
        <f t="shared" si="0"/>
        <v>0</v>
      </c>
      <c r="M18" s="178" t="s">
        <v>234</v>
      </c>
    </row>
    <row r="19" spans="1:13" ht="15.75" x14ac:dyDescent="0.25">
      <c r="A19" s="262"/>
      <c r="B19" s="403"/>
      <c r="C19" s="404"/>
      <c r="D19" s="404"/>
      <c r="E19" s="404"/>
      <c r="F19" s="404"/>
      <c r="G19" s="405"/>
      <c r="H19" s="33" t="s">
        <v>29</v>
      </c>
      <c r="I19" s="34">
        <f>SUM(I9:I18)</f>
        <v>0</v>
      </c>
      <c r="J19" s="262"/>
    </row>
    <row r="20" spans="1:13" ht="16.5" thickBot="1" x14ac:dyDescent="0.3">
      <c r="A20" s="262"/>
      <c r="B20" s="406" t="s">
        <v>30</v>
      </c>
      <c r="C20" s="407"/>
      <c r="D20" s="407"/>
      <c r="E20" s="407"/>
      <c r="F20" s="407"/>
      <c r="G20" s="408"/>
      <c r="H20" s="35" t="str">
        <f ca="1">"Alter : "&amp;F1</f>
        <v>Alter : 9</v>
      </c>
      <c r="I20" s="36">
        <f ca="1">ROUND(I19/F1,0)</f>
        <v>0</v>
      </c>
      <c r="J20" s="262"/>
    </row>
    <row r="21" spans="1:13" ht="6.95" customHeight="1" thickBot="1" x14ac:dyDescent="0.25">
      <c r="A21" s="262"/>
      <c r="B21" s="390"/>
      <c r="C21" s="390"/>
      <c r="D21" s="390"/>
      <c r="E21" s="390"/>
      <c r="F21" s="390"/>
      <c r="G21" s="390"/>
      <c r="H21" s="390"/>
      <c r="I21" s="390"/>
      <c r="J21" s="262"/>
    </row>
    <row r="22" spans="1:13" ht="17.25" thickBot="1" x14ac:dyDescent="0.3">
      <c r="A22" s="262"/>
      <c r="B22" s="391" t="s">
        <v>31</v>
      </c>
      <c r="C22" s="392"/>
      <c r="D22" s="392"/>
      <c r="E22" s="392"/>
      <c r="F22" s="392"/>
      <c r="G22" s="392"/>
      <c r="H22" s="392"/>
      <c r="I22" s="393"/>
      <c r="J22" s="262"/>
    </row>
    <row r="23" spans="1:13" ht="15.75" x14ac:dyDescent="0.25">
      <c r="A23" s="262"/>
      <c r="B23" s="395" t="s">
        <v>32</v>
      </c>
      <c r="C23" s="396"/>
      <c r="D23" s="397" t="s">
        <v>33</v>
      </c>
      <c r="E23" s="397"/>
      <c r="F23" s="398" t="s">
        <v>34</v>
      </c>
      <c r="G23" s="398"/>
      <c r="H23" s="37" t="s">
        <v>35</v>
      </c>
      <c r="I23" s="88">
        <v>1000</v>
      </c>
      <c r="J23" s="262"/>
    </row>
    <row r="24" spans="1:13" ht="15.75" x14ac:dyDescent="0.25">
      <c r="A24" s="262"/>
      <c r="B24" s="399" t="s">
        <v>36</v>
      </c>
      <c r="C24" s="400"/>
      <c r="D24" s="401"/>
      <c r="E24" s="401"/>
      <c r="F24" s="402" t="s">
        <v>37</v>
      </c>
      <c r="G24" s="402"/>
      <c r="H24" s="39"/>
      <c r="I24" s="409"/>
      <c r="J24" s="262"/>
      <c r="L24" s="178" t="b">
        <f>IF(AND(D24&lt;&gt;"",D25&lt;&gt;"",D26&lt;&gt;"",D27&lt;&gt;""),TRUE,FALSE)</f>
        <v>0</v>
      </c>
      <c r="M24" s="179" t="s">
        <v>98</v>
      </c>
    </row>
    <row r="25" spans="1:13" ht="15.75" x14ac:dyDescent="0.25">
      <c r="A25" s="262"/>
      <c r="B25" s="399" t="s">
        <v>38</v>
      </c>
      <c r="C25" s="400"/>
      <c r="D25" s="401"/>
      <c r="E25" s="401"/>
      <c r="F25" s="402" t="s">
        <v>37</v>
      </c>
      <c r="G25" s="402"/>
      <c r="H25" s="39"/>
      <c r="I25" s="410"/>
      <c r="J25" s="262"/>
      <c r="L25" s="178" t="b">
        <f ca="1">IF(OR(D1="Staffel",AND(D1="Gruppe",D28&lt;&gt;"")),TRUE,FALSE)</f>
        <v>0</v>
      </c>
      <c r="M25" s="178" t="s">
        <v>99</v>
      </c>
    </row>
    <row r="26" spans="1:13" ht="15.75" x14ac:dyDescent="0.25">
      <c r="A26" s="262"/>
      <c r="B26" s="399" t="s">
        <v>39</v>
      </c>
      <c r="C26" s="400"/>
      <c r="D26" s="401"/>
      <c r="E26" s="401"/>
      <c r="F26" s="402" t="s">
        <v>37</v>
      </c>
      <c r="G26" s="402"/>
      <c r="H26" s="39"/>
      <c r="I26" s="410"/>
      <c r="J26" s="262"/>
      <c r="L26" s="178" t="b">
        <f>IF(AND(E30&lt;&gt;"",G30&lt;&gt;"",G31&lt;&gt;""),TRUE,FALSE)</f>
        <v>0</v>
      </c>
      <c r="M26" s="178" t="s">
        <v>100</v>
      </c>
    </row>
    <row r="27" spans="1:13" ht="15.75" x14ac:dyDescent="0.25">
      <c r="A27" s="262"/>
      <c r="B27" s="399" t="s">
        <v>40</v>
      </c>
      <c r="C27" s="400"/>
      <c r="D27" s="401"/>
      <c r="E27" s="401"/>
      <c r="F27" s="402" t="s">
        <v>37</v>
      </c>
      <c r="G27" s="402"/>
      <c r="H27" s="39"/>
      <c r="I27" s="410"/>
      <c r="J27" s="262"/>
      <c r="L27" s="178" t="b">
        <f ca="1">AND(L24,L25,L26)</f>
        <v>0</v>
      </c>
      <c r="M27" s="178" t="s">
        <v>101</v>
      </c>
    </row>
    <row r="28" spans="1:13" ht="15.75" x14ac:dyDescent="0.25">
      <c r="A28" s="262"/>
      <c r="B28" s="399" t="s">
        <v>41</v>
      </c>
      <c r="C28" s="400"/>
      <c r="D28" s="401"/>
      <c r="E28" s="401"/>
      <c r="F28" s="402" t="s">
        <v>37</v>
      </c>
      <c r="G28" s="402"/>
      <c r="H28" s="39"/>
      <c r="I28" s="411"/>
      <c r="J28" s="262"/>
    </row>
    <row r="29" spans="1:13" ht="15.75" x14ac:dyDescent="0.25">
      <c r="A29" s="262"/>
      <c r="B29" s="421" t="s">
        <v>42</v>
      </c>
      <c r="C29" s="422"/>
      <c r="D29" s="422"/>
      <c r="E29" s="422"/>
      <c r="F29" s="422"/>
      <c r="G29" s="422"/>
      <c r="H29" s="40" t="s">
        <v>43</v>
      </c>
      <c r="I29" s="41">
        <f>SUM(H24:H28)</f>
        <v>0</v>
      </c>
      <c r="J29" s="262"/>
    </row>
    <row r="30" spans="1:13" ht="15.75" x14ac:dyDescent="0.25">
      <c r="A30" s="262"/>
      <c r="B30" s="419" t="s">
        <v>44</v>
      </c>
      <c r="C30" s="420"/>
      <c r="D30" s="42" t="s">
        <v>45</v>
      </c>
      <c r="E30" s="43"/>
      <c r="F30" s="42" t="s">
        <v>46</v>
      </c>
      <c r="G30" s="43"/>
      <c r="H30" s="44">
        <f ca="1">IF(D1="Staffel",Startseite!$E$28,Startseite!$E$27)</f>
        <v>4.1666666666666666E-3</v>
      </c>
      <c r="I30" s="45">
        <f ca="1">IF((((E30*60)+G30)-H30*24*3600)&gt;0,(((E30*60)+G30)-H30*24*3600),0)</f>
        <v>0</v>
      </c>
      <c r="J30" s="262"/>
    </row>
    <row r="31" spans="1:13" ht="16.5" thickBot="1" x14ac:dyDescent="0.3">
      <c r="A31" s="262"/>
      <c r="B31" s="419" t="s">
        <v>47</v>
      </c>
      <c r="C31" s="420"/>
      <c r="D31" s="42" t="s">
        <v>45</v>
      </c>
      <c r="E31" s="43"/>
      <c r="F31" s="42" t="s">
        <v>46</v>
      </c>
      <c r="G31" s="43"/>
      <c r="H31" s="46" t="s">
        <v>43</v>
      </c>
      <c r="I31" s="47">
        <f>IF(E31="",G31,((E31*60)+G31))</f>
        <v>0</v>
      </c>
      <c r="J31" s="262"/>
    </row>
    <row r="32" spans="1:13" ht="16.5" thickBot="1" x14ac:dyDescent="0.3">
      <c r="A32" s="262"/>
      <c r="B32" s="412" t="s">
        <v>48</v>
      </c>
      <c r="C32" s="413"/>
      <c r="D32" s="413"/>
      <c r="E32" s="413"/>
      <c r="F32" s="413"/>
      <c r="G32" s="413"/>
      <c r="H32" s="414"/>
      <c r="I32" s="48">
        <f ca="1">I23-I29-I30-I31</f>
        <v>1000</v>
      </c>
      <c r="J32" s="262"/>
    </row>
    <row r="33" spans="1:13" ht="15.75" x14ac:dyDescent="0.25">
      <c r="A33" s="262"/>
      <c r="B33" s="415" t="s">
        <v>49</v>
      </c>
      <c r="C33" s="416"/>
      <c r="D33" s="417" t="s">
        <v>33</v>
      </c>
      <c r="E33" s="417"/>
      <c r="F33" s="418" t="s">
        <v>34</v>
      </c>
      <c r="G33" s="418"/>
      <c r="H33" s="49" t="s">
        <v>35</v>
      </c>
      <c r="I33" s="38">
        <v>400</v>
      </c>
      <c r="J33" s="262"/>
    </row>
    <row r="34" spans="1:13" ht="15.75" x14ac:dyDescent="0.25">
      <c r="A34" s="262"/>
      <c r="B34" s="419" t="s">
        <v>50</v>
      </c>
      <c r="C34" s="420"/>
      <c r="D34" s="401"/>
      <c r="E34" s="401"/>
      <c r="F34" s="402" t="s">
        <v>37</v>
      </c>
      <c r="G34" s="402"/>
      <c r="H34" s="39"/>
      <c r="I34" s="423"/>
      <c r="J34" s="262"/>
    </row>
    <row r="35" spans="1:13" ht="15.75" x14ac:dyDescent="0.25">
      <c r="A35" s="262"/>
      <c r="B35" s="419" t="s">
        <v>51</v>
      </c>
      <c r="C35" s="420"/>
      <c r="D35" s="401"/>
      <c r="E35" s="401"/>
      <c r="F35" s="402" t="s">
        <v>37</v>
      </c>
      <c r="G35" s="402"/>
      <c r="H35" s="39"/>
      <c r="I35" s="424"/>
      <c r="J35" s="262"/>
      <c r="L35" s="178" t="b">
        <f>IF(AND(D34&lt;&gt;"",D35&lt;&gt;"",D36&lt;&gt;"",D37&lt;&gt;"",D38&lt;&gt;"",D39&lt;&gt;""),TRUE,FALSE)</f>
        <v>0</v>
      </c>
      <c r="M35" s="179" t="s">
        <v>103</v>
      </c>
    </row>
    <row r="36" spans="1:13" ht="15.75" x14ac:dyDescent="0.25">
      <c r="A36" s="262"/>
      <c r="B36" s="419" t="s">
        <v>52</v>
      </c>
      <c r="C36" s="420"/>
      <c r="D36" s="401"/>
      <c r="E36" s="401"/>
      <c r="F36" s="402" t="s">
        <v>37</v>
      </c>
      <c r="G36" s="402"/>
      <c r="H36" s="39"/>
      <c r="I36" s="424"/>
      <c r="J36" s="262"/>
      <c r="L36" s="178" t="b">
        <f ca="1">IF(OR(D1="Staffel",AND(D1="Gruppe",D40&lt;&gt;"",D41&lt;&gt;"",D42&lt;&gt;"")),TRUE,FALSE)</f>
        <v>0</v>
      </c>
      <c r="M36" s="178" t="s">
        <v>104</v>
      </c>
    </row>
    <row r="37" spans="1:13" ht="15.75" x14ac:dyDescent="0.25">
      <c r="A37" s="262"/>
      <c r="B37" s="419" t="s">
        <v>53</v>
      </c>
      <c r="C37" s="420"/>
      <c r="D37" s="401"/>
      <c r="E37" s="401"/>
      <c r="F37" s="402" t="s">
        <v>37</v>
      </c>
      <c r="G37" s="402"/>
      <c r="H37" s="39"/>
      <c r="I37" s="424"/>
      <c r="J37" s="262"/>
      <c r="L37" s="178" t="b">
        <f>IF(AND(E45&lt;&gt;"",G45&lt;&gt;""),TRUE,FALSE)</f>
        <v>0</v>
      </c>
      <c r="M37" s="178" t="s">
        <v>100</v>
      </c>
    </row>
    <row r="38" spans="1:13" ht="15.75" x14ac:dyDescent="0.25">
      <c r="A38" s="262"/>
      <c r="B38" s="419" t="s">
        <v>54</v>
      </c>
      <c r="C38" s="420"/>
      <c r="D38" s="401"/>
      <c r="E38" s="401"/>
      <c r="F38" s="402" t="s">
        <v>37</v>
      </c>
      <c r="G38" s="402"/>
      <c r="H38" s="39"/>
      <c r="I38" s="424"/>
      <c r="J38" s="262"/>
      <c r="L38" s="178" t="b">
        <f ca="1">AND(L35,L36,L37)</f>
        <v>0</v>
      </c>
      <c r="M38" s="178" t="s">
        <v>102</v>
      </c>
    </row>
    <row r="39" spans="1:13" ht="15.75" x14ac:dyDescent="0.25">
      <c r="A39" s="262"/>
      <c r="B39" s="419" t="s">
        <v>55</v>
      </c>
      <c r="C39" s="420"/>
      <c r="D39" s="401"/>
      <c r="E39" s="401"/>
      <c r="F39" s="402" t="s">
        <v>37</v>
      </c>
      <c r="G39" s="402"/>
      <c r="H39" s="39"/>
      <c r="I39" s="424"/>
      <c r="J39" s="262"/>
    </row>
    <row r="40" spans="1:13" ht="15.75" x14ac:dyDescent="0.25">
      <c r="A40" s="262"/>
      <c r="B40" s="419" t="s">
        <v>56</v>
      </c>
      <c r="C40" s="420"/>
      <c r="D40" s="401"/>
      <c r="E40" s="401"/>
      <c r="F40" s="402" t="s">
        <v>37</v>
      </c>
      <c r="G40" s="402"/>
      <c r="H40" s="39"/>
      <c r="I40" s="424"/>
      <c r="J40" s="262"/>
    </row>
    <row r="41" spans="1:13" ht="15.75" x14ac:dyDescent="0.25">
      <c r="A41" s="262"/>
      <c r="B41" s="419" t="s">
        <v>57</v>
      </c>
      <c r="C41" s="420"/>
      <c r="D41" s="401"/>
      <c r="E41" s="401"/>
      <c r="F41" s="402" t="s">
        <v>37</v>
      </c>
      <c r="G41" s="402"/>
      <c r="H41" s="39"/>
      <c r="I41" s="424"/>
      <c r="J41" s="262"/>
    </row>
    <row r="42" spans="1:13" ht="15.75" x14ac:dyDescent="0.25">
      <c r="A42" s="262"/>
      <c r="B42" s="419" t="s">
        <v>58</v>
      </c>
      <c r="C42" s="420"/>
      <c r="D42" s="401"/>
      <c r="E42" s="401"/>
      <c r="F42" s="402" t="s">
        <v>37</v>
      </c>
      <c r="G42" s="402"/>
      <c r="H42" s="39"/>
      <c r="I42" s="425"/>
      <c r="J42" s="262"/>
    </row>
    <row r="43" spans="1:13" ht="15.75" x14ac:dyDescent="0.25">
      <c r="A43" s="262"/>
      <c r="B43" s="421" t="s">
        <v>59</v>
      </c>
      <c r="C43" s="422"/>
      <c r="D43" s="422"/>
      <c r="E43" s="422"/>
      <c r="F43" s="422"/>
      <c r="G43" s="422"/>
      <c r="H43" s="40" t="s">
        <v>43</v>
      </c>
      <c r="I43" s="41">
        <f>SUM(H34:H42)</f>
        <v>0</v>
      </c>
      <c r="J43" s="262"/>
    </row>
    <row r="44" spans="1:13" ht="15.75" x14ac:dyDescent="0.25">
      <c r="A44" s="262"/>
      <c r="B44" s="419" t="s">
        <v>60</v>
      </c>
      <c r="C44" s="420"/>
      <c r="D44" s="42" t="s">
        <v>45</v>
      </c>
      <c r="E44" s="50">
        <f ca="1">IF(OR(I20&lt;10,I20&gt;18),0,VLOOKUP(I20,Startseite!$G$23:$I$31,2))</f>
        <v>0</v>
      </c>
      <c r="F44" s="42" t="s">
        <v>46</v>
      </c>
      <c r="G44" s="50">
        <f ca="1">IF(OR(I20&lt;10,I20&gt;18),0,VLOOKUP(I20,Startseite!$G$23:$I$31,3))</f>
        <v>0</v>
      </c>
      <c r="H44" s="51"/>
      <c r="I44" s="52"/>
      <c r="J44" s="262"/>
    </row>
    <row r="45" spans="1:13" ht="16.5" thickBot="1" x14ac:dyDescent="0.3">
      <c r="A45" s="262"/>
      <c r="B45" s="419" t="s">
        <v>61</v>
      </c>
      <c r="C45" s="420"/>
      <c r="D45" s="42" t="s">
        <v>45</v>
      </c>
      <c r="E45" s="43"/>
      <c r="F45" s="42" t="s">
        <v>46</v>
      </c>
      <c r="G45" s="43"/>
      <c r="H45" s="46" t="s">
        <v>62</v>
      </c>
      <c r="I45" s="47">
        <f>IF(AND(E45="",G45=""),0,((E44*60)+G44)-((E45*60)+G45))</f>
        <v>0</v>
      </c>
      <c r="J45" s="262"/>
      <c r="L45" s="180"/>
    </row>
    <row r="46" spans="1:13" ht="16.5" thickBot="1" x14ac:dyDescent="0.3">
      <c r="A46" s="262"/>
      <c r="B46" s="412" t="s">
        <v>63</v>
      </c>
      <c r="C46" s="413"/>
      <c r="D46" s="413"/>
      <c r="E46" s="413"/>
      <c r="F46" s="413"/>
      <c r="G46" s="413"/>
      <c r="H46" s="414"/>
      <c r="I46" s="48">
        <f>I33-I43+I45</f>
        <v>400</v>
      </c>
      <c r="J46" s="262"/>
      <c r="L46" s="181" t="str">
        <f ca="1">IF((VLOOKUP($I$3,Teilnehmer!B6:C125,2))="","",VLOOKUP($I$3,Teilnehmer!B6:AE125,29))</f>
        <v/>
      </c>
      <c r="M46" s="182" t="s">
        <v>128</v>
      </c>
    </row>
    <row r="47" spans="1:13" ht="16.5" thickBot="1" x14ac:dyDescent="0.3">
      <c r="A47" s="262"/>
      <c r="B47" s="429" t="s">
        <v>64</v>
      </c>
      <c r="C47" s="430"/>
      <c r="D47" s="431">
        <f>SUM(D24:E28)+SUM(D34:E42)</f>
        <v>0</v>
      </c>
      <c r="E47" s="431"/>
      <c r="F47" s="431" t="str">
        <f ca="1">"Summe : "&amp;G1</f>
        <v>Summe : 14</v>
      </c>
      <c r="G47" s="431"/>
      <c r="H47" s="53" t="s">
        <v>43</v>
      </c>
      <c r="I47" s="54">
        <f ca="1">D47/G1</f>
        <v>0</v>
      </c>
      <c r="J47" s="262"/>
      <c r="L47" s="181" t="str">
        <f ca="1">IF((VLOOKUP($I$3,Teilnehmer!B6:C125,2))="","",VLOOKUP($I$3,Teilnehmer!B6:AE125,30))</f>
        <v/>
      </c>
      <c r="M47" s="182" t="s">
        <v>129</v>
      </c>
    </row>
    <row r="48" spans="1:13" ht="30" customHeight="1" thickBot="1" x14ac:dyDescent="0.25">
      <c r="A48" s="262"/>
      <c r="B48" s="432" t="b">
        <v>0</v>
      </c>
      <c r="C48" s="432"/>
      <c r="D48" s="432"/>
      <c r="E48" s="432"/>
      <c r="F48" s="140" t="str">
        <f ca="1">IF((VLOOKUP($I$3,Teilnehmer!B6:C125,2))="","",IF(VLOOKUP($I$3,Teilnehmer!B6:AE125,28)="Ja","Losentscheid
notwendig:",""))</f>
        <v/>
      </c>
      <c r="G48" s="139"/>
      <c r="H48" s="55" t="s">
        <v>65</v>
      </c>
      <c r="I48" s="87">
        <f ca="1">IF(OR($B$48=FALSE,I20&lt;10,I20&gt;18),0,I32+I46-I47)</f>
        <v>0</v>
      </c>
      <c r="J48" s="262"/>
    </row>
    <row r="49" spans="1:10" ht="20.100000000000001" customHeight="1" x14ac:dyDescent="0.2">
      <c r="A49" s="262"/>
      <c r="B49" s="262"/>
      <c r="C49" s="433" t="str">
        <f ca="1">IF(VLOOKUP($I$3,Teilnehmer!$B$6:$C$125,2)="","",IF(Startseite!$C$17="","",Startseite!$C$17))</f>
        <v/>
      </c>
      <c r="D49" s="433"/>
      <c r="E49" s="433"/>
      <c r="F49" s="141"/>
      <c r="G49" s="141"/>
      <c r="H49" s="141"/>
      <c r="I49" s="141"/>
      <c r="J49" s="262"/>
    </row>
    <row r="50" spans="1:10" ht="15.75" x14ac:dyDescent="0.25">
      <c r="A50" s="56"/>
      <c r="B50" s="261"/>
      <c r="C50" s="426" t="s">
        <v>66</v>
      </c>
      <c r="D50" s="426"/>
      <c r="E50" s="426"/>
      <c r="F50" s="427"/>
      <c r="G50" s="427"/>
      <c r="H50" s="427"/>
      <c r="I50" s="427"/>
      <c r="J50" s="57"/>
    </row>
    <row r="51" spans="1:10" ht="20.25" x14ac:dyDescent="0.2">
      <c r="A51" s="73" t="str">
        <f ca="1">HYPERLINK("["&amp;MID(CELL("Dateiname"), SEARCH("[", CELL("Dateiname"))+1, SEARCH("]", CELL("Dateiname"))- SEARCH("[", CELL("Dateiname")) -1)&amp;"]'Teilnehmer'!A"&amp;I3+5,"◄")</f>
        <v>◄</v>
      </c>
      <c r="B51" s="428"/>
      <c r="C51" s="428"/>
      <c r="D51" s="428"/>
      <c r="E51" s="428"/>
      <c r="F51" s="428"/>
      <c r="G51" s="428"/>
      <c r="H51" s="428"/>
      <c r="I51" s="428"/>
      <c r="J51" s="18" t="str">
        <f ca="1">HYPERLINK("["&amp;MID(CELL("Dateiname"), SEARCH("[", CELL("Dateiname"))+1, SEARCH("]", CELL("Dateiname"))- SEARCH("[", CELL("Dateiname")) -1)&amp;"]'"&amp;$I$3&amp;"'!B1","▲")</f>
        <v>▲</v>
      </c>
    </row>
  </sheetData>
  <sheetProtection password="C435" sheet="1" objects="1" scenarios="1"/>
  <dataConsolidate/>
  <mergeCells count="103">
    <mergeCell ref="B2:C2"/>
    <mergeCell ref="D2:G2"/>
    <mergeCell ref="B3:C3"/>
    <mergeCell ref="D3:G3"/>
    <mergeCell ref="B4:C4"/>
    <mergeCell ref="D4:G4"/>
    <mergeCell ref="C9:D9"/>
    <mergeCell ref="E9:G9"/>
    <mergeCell ref="C10:D10"/>
    <mergeCell ref="E10:G10"/>
    <mergeCell ref="C11:D11"/>
    <mergeCell ref="E11:G11"/>
    <mergeCell ref="B5:C5"/>
    <mergeCell ref="D5:G5"/>
    <mergeCell ref="H5:I5"/>
    <mergeCell ref="B6:I6"/>
    <mergeCell ref="B7:I7"/>
    <mergeCell ref="C8:D8"/>
    <mergeCell ref="E8:G8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B23:C23"/>
    <mergeCell ref="D23:E23"/>
    <mergeCell ref="F23:G23"/>
    <mergeCell ref="B24:C24"/>
    <mergeCell ref="D24:E24"/>
    <mergeCell ref="F24:G24"/>
    <mergeCell ref="C18:D18"/>
    <mergeCell ref="E18:G18"/>
    <mergeCell ref="B19:G19"/>
    <mergeCell ref="B20:G20"/>
    <mergeCell ref="B21:I21"/>
    <mergeCell ref="B22:I22"/>
    <mergeCell ref="I24:I28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B32:H32"/>
    <mergeCell ref="B33:C33"/>
    <mergeCell ref="D33:E33"/>
    <mergeCell ref="F33:G33"/>
    <mergeCell ref="B34:C34"/>
    <mergeCell ref="D34:E34"/>
    <mergeCell ref="F34:G34"/>
    <mergeCell ref="B28:C28"/>
    <mergeCell ref="D28:E28"/>
    <mergeCell ref="F28:G28"/>
    <mergeCell ref="B29:G29"/>
    <mergeCell ref="B30:C30"/>
    <mergeCell ref="B31:C31"/>
    <mergeCell ref="B38:C38"/>
    <mergeCell ref="D38:E38"/>
    <mergeCell ref="F38:G38"/>
    <mergeCell ref="B39:C39"/>
    <mergeCell ref="D39:E39"/>
    <mergeCell ref="F39:G39"/>
    <mergeCell ref="I34:I42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42:C42"/>
    <mergeCell ref="D42:E42"/>
    <mergeCell ref="F42:G42"/>
    <mergeCell ref="B43:G43"/>
    <mergeCell ref="B44:C44"/>
    <mergeCell ref="B45:C45"/>
    <mergeCell ref="B40:C40"/>
    <mergeCell ref="D40:E40"/>
    <mergeCell ref="F40:G40"/>
    <mergeCell ref="B41:C41"/>
    <mergeCell ref="D41:E41"/>
    <mergeCell ref="F41:G41"/>
    <mergeCell ref="C50:E50"/>
    <mergeCell ref="F50:I50"/>
    <mergeCell ref="B51:I51"/>
    <mergeCell ref="B46:H46"/>
    <mergeCell ref="B47:C47"/>
    <mergeCell ref="D47:E47"/>
    <mergeCell ref="F47:G47"/>
    <mergeCell ref="B48:E48"/>
    <mergeCell ref="C49:E49"/>
  </mergeCells>
  <conditionalFormatting sqref="I19">
    <cfRule type="expression" dxfId="130" priority="7" stopIfTrue="1">
      <formula>OR(AND(D1="staffel",COUNT(I9:I18)&lt;&gt;6),AND(D1="Gruppe",COUNT(I9:I18)&lt;&gt;9))</formula>
    </cfRule>
  </conditionalFormatting>
  <conditionalFormatting sqref="I20">
    <cfRule type="cellIs" dxfId="129" priority="8" stopIfTrue="1" operator="notBetween">
      <formula>10</formula>
      <formula>18</formula>
    </cfRule>
  </conditionalFormatting>
  <conditionalFormatting sqref="G30:G31 G45 D34:E42 E45 D24:E28 E30">
    <cfRule type="expression" dxfId="128" priority="9" stopIfTrue="1">
      <formula>ISBLANK(D24)</formula>
    </cfRule>
  </conditionalFormatting>
  <conditionalFormatting sqref="E31 H24:H28 H34:H42">
    <cfRule type="expression" dxfId="127" priority="10" stopIfTrue="1">
      <formula>AND($B$48=FALSE,ISBLANK(E24))</formula>
    </cfRule>
  </conditionalFormatting>
  <conditionalFormatting sqref="H9:H17">
    <cfRule type="expression" dxfId="126" priority="11" stopIfTrue="1">
      <formula>AND(COUNT($H$9:$H$18)&lt;$F$1,ISBLANK(H9))</formula>
    </cfRule>
  </conditionalFormatting>
  <conditionalFormatting sqref="I9:I17">
    <cfRule type="expression" dxfId="125" priority="12" stopIfTrue="1">
      <formula>AND(COUNT($I$9:$I$18)&lt;$F$1,I9="")</formula>
    </cfRule>
  </conditionalFormatting>
  <conditionalFormatting sqref="B48:E48">
    <cfRule type="cellIs" dxfId="124" priority="13" stopIfTrue="1" operator="equal">
      <formula>FALSE</formula>
    </cfRule>
  </conditionalFormatting>
  <conditionalFormatting sqref="C10:C17 E10:G17">
    <cfRule type="expression" dxfId="123" priority="14" stopIfTrue="1">
      <formula>AND($B$48=FALSE,ISBLANK(C10))</formula>
    </cfRule>
  </conditionalFormatting>
  <conditionalFormatting sqref="I18">
    <cfRule type="expression" dxfId="122" priority="6">
      <formula>OR(COUNT($I$9:$I$18)&gt;F1,AND(COUNT($I$9:$I$18)&lt;F1,I18=""))</formula>
    </cfRule>
  </conditionalFormatting>
  <conditionalFormatting sqref="H18">
    <cfRule type="expression" dxfId="121" priority="4" stopIfTrue="1">
      <formula>AND(COUNT($H$9:$H$18)&lt;$F$1,ISBLANK(H18))</formula>
    </cfRule>
  </conditionalFormatting>
  <conditionalFormatting sqref="C18 E18:G18">
    <cfRule type="expression" dxfId="120" priority="5" stopIfTrue="1">
      <formula>AND($B$48=FALSE,ISBLANK(C18))</formula>
    </cfRule>
  </conditionalFormatting>
  <conditionalFormatting sqref="G48">
    <cfRule type="expression" dxfId="119" priority="2">
      <formula>$L$46="Nein"</formula>
    </cfRule>
    <cfRule type="expression" dxfId="118" priority="3">
      <formula>OR($L$47="Nein",AND($L$46="Ja",$G$48=""))</formula>
    </cfRule>
  </conditionalFormatting>
  <conditionalFormatting sqref="C9 E9:G9">
    <cfRule type="expression" dxfId="117" priority="1" stopIfTrue="1">
      <formula>AND($B$48=FALSE,ISBLANK(C9))</formula>
    </cfRule>
  </conditionalFormatting>
  <dataValidations count="6">
    <dataValidation type="whole" allowBlank="1" showInputMessage="1" showErrorMessage="1" errorTitle="Eingegebener Wert ist ungültig" error="Es können nur ganze Zahlen zwischen 1 und 50 eingegeben werden." sqref="G48">
      <formula1>1</formula1>
      <formula2>50</formula2>
    </dataValidation>
    <dataValidation type="date" allowBlank="1" showInputMessage="1" showErrorMessage="1" errorTitle="Eigegebener Wert ist ungültig" error="Es muß ein gültiges Datum eingegeben werden._x000a_Die Teilnehmer müssen zwischen 10 und 18 Jahren alt sein (Geburtsjahr)" sqref="H9:H18">
      <formula1>DATE(YEAR(I$4)-18,1,1)</formula1>
      <formula2>DATE(YEAR(I$4)-10,12,31)</formula2>
    </dataValidation>
    <dataValidation type="list" allowBlank="1" showDropDown="1" showErrorMessage="1" errorTitle="Eingegebener Wert ist ungültig" error="Es können nur die Werte 1, 3 oder 5 eingegeben werden" sqref="D24:E28 D34:E42">
      <formula1>"1,3,5"</formula1>
    </dataValidation>
    <dataValidation type="whole" allowBlank="1" showErrorMessage="1" errorTitle="Eingegebener Wert ist ungültig" error="Es können nur ganze Zahlen eingegeben werden" sqref="E31">
      <formula1>0</formula1>
      <formula2>60</formula2>
    </dataValidation>
    <dataValidation type="whole" allowBlank="1" showErrorMessage="1" errorTitle="Eingegebener Wert ist ungültig" error="Es können nur ganze Zahlen von 0 bis 60 eingegeben werden" sqref="G30:G31 E45 E30 G45">
      <formula1>0</formula1>
      <formula2>60</formula2>
    </dataValidation>
    <dataValidation type="whole" allowBlank="1" showInputMessage="1" showErrorMessage="1" errorTitle="Eingegebener Wert ungültig" error="Es können nur ganze Zahlen von 0 bis 50 eingegeben werden" sqref="H24:H28 H34:H42">
      <formula1>0</formula1>
      <formula2>1000</formula2>
    </dataValidation>
  </dataValidations>
  <pageMargins left="0.59055118110236227" right="0.39370078740157483" top="0.78740157480314965" bottom="0.78740157480314965" header="0.31496062992125984" footer="0.39370078740157483"/>
  <pageSetup paperSize="9" scale="95" orientation="portrait" r:id="rId1"/>
  <headerFooter>
    <oddFooter>&amp;R&amp;8Druck: &amp;D/&amp;T&amp;L&amp;06BWB-Auswertung V1.3_x000D_(c)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6433" r:id="rId4" name="Check Box 1">
              <controlPr defaultSize="0" print="0" autoFill="0" autoLine="0" autoPict="0">
                <anchor moveWithCells="1">
                  <from>
                    <xdr:col>1</xdr:col>
                    <xdr:colOff>114300</xdr:colOff>
                    <xdr:row>47</xdr:row>
                    <xdr:rowOff>57150</xdr:rowOff>
                  </from>
                  <to>
                    <xdr:col>4</xdr:col>
                    <xdr:colOff>590550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434" r:id="rId5" name="Check Box 2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8</xdr:row>
                    <xdr:rowOff>0</xdr:rowOff>
                  </from>
                  <to>
                    <xdr:col>2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435" r:id="rId6" name="Check Box 3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9</xdr:row>
                    <xdr:rowOff>0</xdr:rowOff>
                  </from>
                  <to>
                    <xdr:col>2</xdr:col>
                    <xdr:colOff>85725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436" r:id="rId7" name="Check Box 4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10</xdr:row>
                    <xdr:rowOff>0</xdr:rowOff>
                  </from>
                  <to>
                    <xdr:col>2</xdr:col>
                    <xdr:colOff>85725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437" r:id="rId8" name="Check Box 5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11</xdr:row>
                    <xdr:rowOff>0</xdr:rowOff>
                  </from>
                  <to>
                    <xdr:col>2</xdr:col>
                    <xdr:colOff>85725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438" r:id="rId9" name="Check Box 6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12</xdr:row>
                    <xdr:rowOff>0</xdr:rowOff>
                  </from>
                  <to>
                    <xdr:col>2</xdr:col>
                    <xdr:colOff>85725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439" r:id="rId10" name="Check Box 7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13</xdr:row>
                    <xdr:rowOff>0</xdr:rowOff>
                  </from>
                  <to>
                    <xdr:col>2</xdr:col>
                    <xdr:colOff>85725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440" r:id="rId11" name="Check Box 8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14</xdr:row>
                    <xdr:rowOff>0</xdr:rowOff>
                  </from>
                  <to>
                    <xdr:col>2</xdr:col>
                    <xdr:colOff>85725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441" r:id="rId12" name="Check Box 9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15</xdr:row>
                    <xdr:rowOff>0</xdr:rowOff>
                  </from>
                  <to>
                    <xdr:col>2</xdr:col>
                    <xdr:colOff>85725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442" r:id="rId13" name="Check Box 10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16</xdr:row>
                    <xdr:rowOff>0</xdr:rowOff>
                  </from>
                  <to>
                    <xdr:col>2</xdr:col>
                    <xdr:colOff>85725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443" r:id="rId14" name="Check Box 11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17</xdr:row>
                    <xdr:rowOff>0</xdr:rowOff>
                  </from>
                  <to>
                    <xdr:col>2</xdr:col>
                    <xdr:colOff>85725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444" r:id="rId15" name="Button 12">
              <controlPr defaultSize="0" print="0" autoFill="0" autoPict="0" macro="[0]!WBDrucken">
                <anchor moveWithCells="1">
                  <from>
                    <xdr:col>7</xdr:col>
                    <xdr:colOff>695325</xdr:colOff>
                    <xdr:row>48</xdr:row>
                    <xdr:rowOff>123825</xdr:rowOff>
                  </from>
                  <to>
                    <xdr:col>8</xdr:col>
                    <xdr:colOff>447675</xdr:colOff>
                    <xdr:row>49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2">
    <pageSetUpPr fitToPage="1"/>
  </sheetPr>
  <dimension ref="A1:M51"/>
  <sheetViews>
    <sheetView zoomScaleNormal="100" workbookViewId="0">
      <pane ySplit="3" topLeftCell="A4" activePane="bottomLeft" state="frozen"/>
      <selection activeCell="C9" sqref="C9:D9"/>
      <selection pane="bottomLeft" activeCell="C9" sqref="C9:D9"/>
    </sheetView>
  </sheetViews>
  <sheetFormatPr baseColWidth="10" defaultRowHeight="12.75" x14ac:dyDescent="0.2"/>
  <cols>
    <col min="1" max="2" width="5.28515625" style="19" customWidth="1"/>
    <col min="3" max="3" width="19" style="19" customWidth="1"/>
    <col min="4" max="7" width="9.85546875" style="19" customWidth="1"/>
    <col min="8" max="8" width="19" style="19" customWidth="1"/>
    <col min="9" max="9" width="14.42578125" style="19" customWidth="1"/>
    <col min="10" max="10" width="5.28515625" style="19" customWidth="1"/>
    <col min="11" max="11" width="11.42578125" style="19"/>
    <col min="12" max="13" width="11.42578125" style="178" hidden="1" customWidth="1"/>
    <col min="14" max="16384" width="11.42578125" style="19"/>
  </cols>
  <sheetData>
    <row r="1" spans="1:13" ht="21" thickBot="1" x14ac:dyDescent="0.25">
      <c r="A1" s="73" t="str">
        <f ca="1">HYPERLINK("["&amp;MID(CELL("Dateiname"), SEARCH("[", CELL("Dateiname"))+1, SEARCH("]", CELL("Dateiname"))- SEARCH("[", CELL("Dateiname")) -1)&amp;"]'Teilnehmer'!A"&amp;I3+5,"◄")</f>
        <v>◄</v>
      </c>
      <c r="B1" s="260"/>
      <c r="C1" s="76" t="s">
        <v>21</v>
      </c>
      <c r="D1" s="77" t="str">
        <f ca="1">IF(VLOOKUP($I$3,Teilnehmer!$B$6:$H$125,3)="x","Gruppe",IF((VLOOKUP($I$3,Teilnehmer!$B$6:$H$125,4)="x"),"Staffel","Fehler"))</f>
        <v>Fehler</v>
      </c>
      <c r="E1" s="75" t="s">
        <v>86</v>
      </c>
      <c r="F1" s="78">
        <f ca="1">IF(D1="Staffel",6,9)</f>
        <v>9</v>
      </c>
      <c r="G1" s="76">
        <f ca="1">IF(D1="Staffel",10,14)</f>
        <v>14</v>
      </c>
      <c r="H1" s="75" t="s">
        <v>87</v>
      </c>
      <c r="I1" s="77" t="str">
        <f ca="1">IF((VLOOKUP($I$3,Teilnehmer!B6:C125,2))="","",VLOOKUP($I$3,Teilnehmer!$B$6:$I$125,8))</f>
        <v/>
      </c>
      <c r="J1" s="18" t="str">
        <f ca="1">HYPERLINK("["&amp;MID(CELL("Dateiname"), SEARCH("[", CELL("Dateiname"))+1, SEARCH("]", CELL("Dateiname"))- SEARCH("[", CELL("Dateiname")) -1)&amp;"]'"&amp;$I$3&amp;"'!B51","▼")</f>
        <v>▼</v>
      </c>
      <c r="L1" s="181">
        <v>0</v>
      </c>
      <c r="M1" s="181" t="s">
        <v>186</v>
      </c>
    </row>
    <row r="2" spans="1:13" ht="16.5" x14ac:dyDescent="0.2">
      <c r="A2" s="262"/>
      <c r="B2" s="377" t="s">
        <v>18</v>
      </c>
      <c r="C2" s="378"/>
      <c r="D2" s="378" t="str">
        <f ca="1">IF((VLOOKUP($I$3,Teilnehmer!B6:C125,2))="","",VLOOKUP($I$3,Teilnehmer!B6:C125,2))</f>
        <v/>
      </c>
      <c r="E2" s="378"/>
      <c r="F2" s="378"/>
      <c r="G2" s="379"/>
      <c r="H2" s="20" t="s">
        <v>19</v>
      </c>
      <c r="I2" s="129" t="str">
        <f ca="1">IF((VLOOKUP($I$3,Teilnehmer!B6:V125,2))="","",IF(Teilnehmer!J2="Nein","",VLOOKUP($I$3,Teilnehmer!B6:V125,21)))</f>
        <v/>
      </c>
      <c r="J2" s="262"/>
      <c r="L2" s="181" t="s">
        <v>183</v>
      </c>
    </row>
    <row r="3" spans="1:13" ht="17.25" thickBot="1" x14ac:dyDescent="0.25">
      <c r="A3" s="262"/>
      <c r="B3" s="380" t="s">
        <v>4</v>
      </c>
      <c r="C3" s="381"/>
      <c r="D3" s="381" t="str">
        <f ca="1">IF(VLOOKUP($I$3,Teilnehmer!$B$6:$C$125,2)="","",IF(Startseite!$C$8="","",Startseite!$C$8))</f>
        <v/>
      </c>
      <c r="E3" s="381"/>
      <c r="F3" s="381"/>
      <c r="G3" s="382"/>
      <c r="H3" s="21" t="s">
        <v>20</v>
      </c>
      <c r="I3" s="22">
        <f ca="1">VALUE(MID(CELL("dateiname",A1),FIND("]",CELL("dateiname",A1))+1,255))</f>
        <v>2</v>
      </c>
      <c r="J3" s="262"/>
    </row>
    <row r="4" spans="1:13" ht="16.5" x14ac:dyDescent="0.25">
      <c r="A4" s="262"/>
      <c r="B4" s="380" t="s">
        <v>5</v>
      </c>
      <c r="C4" s="381"/>
      <c r="D4" s="381" t="str">
        <f ca="1">IF(VLOOKUP($I$3,Teilnehmer!$B$6:$C$125,2)="","",IF(Startseite!$C$10="","",Startseite!$C$10))</f>
        <v/>
      </c>
      <c r="E4" s="381"/>
      <c r="F4" s="381"/>
      <c r="G4" s="382"/>
      <c r="H4" s="23" t="s">
        <v>2</v>
      </c>
      <c r="I4" s="74">
        <f ca="1">Startseite!$C$6</f>
        <v>43331</v>
      </c>
      <c r="J4" s="262"/>
    </row>
    <row r="5" spans="1:13" ht="17.25" thickBot="1" x14ac:dyDescent="0.25">
      <c r="A5" s="262"/>
      <c r="B5" s="385" t="s">
        <v>6</v>
      </c>
      <c r="C5" s="386"/>
      <c r="D5" s="386" t="str">
        <f ca="1">IF(VLOOKUP($I$3,Teilnehmer!$B$6:$C$125,2)="","",IF(Startseite!$C$12="","",Startseite!$C$12))</f>
        <v/>
      </c>
      <c r="E5" s="386"/>
      <c r="F5" s="386"/>
      <c r="G5" s="387"/>
      <c r="H5" s="388" t="str">
        <f ca="1">"Wertung: "&amp;IF(VLOOKUP($I$3,Teilnehmer!$B$6:$H$125,3)="x","Gruppe",IF((VLOOKUP($I$3,Teilnehmer!$B$6:$H$125,4)="x"),"Staffel",""))&amp;" "&amp;IF(VLOOKUP($I$3,Teilnehmer!$B$6:$H$125,5)="x","Jungen",IF((VLOOKUP($I$3,Teilnehmer!$B$6:$H$125,6)="x"),"Mädchen",IF((VLOOKUP($I$3,Teilnehmer!$B$6:$H$125,7)="x"),IF(VLOOKUP($I$3,Teilnehmer!$B$6:$I$125,8)="A+B-Teil","AK",IF(VLOOKUP($I$3,Teilnehmer!$B$6:$I$125,8)="Nur A-Teil","AK-nurA",IF(VLOOKUP($I$3,Teilnehmer!$B$6:$I$125,8)="Nur B-Teil","AK-NurB",""))),"")))</f>
        <v xml:space="preserve">Wertung:  </v>
      </c>
      <c r="I5" s="389"/>
      <c r="J5" s="262"/>
    </row>
    <row r="6" spans="1:13" ht="6.95" customHeight="1" thickBot="1" x14ac:dyDescent="0.25">
      <c r="A6" s="262"/>
      <c r="B6" s="390"/>
      <c r="C6" s="390"/>
      <c r="D6" s="390"/>
      <c r="E6" s="390"/>
      <c r="F6" s="390"/>
      <c r="G6" s="390"/>
      <c r="H6" s="390"/>
      <c r="I6" s="390"/>
      <c r="J6" s="262"/>
    </row>
    <row r="7" spans="1:13" ht="17.25" thickBot="1" x14ac:dyDescent="0.3">
      <c r="A7" s="262"/>
      <c r="B7" s="391" t="s">
        <v>22</v>
      </c>
      <c r="C7" s="392"/>
      <c r="D7" s="392"/>
      <c r="E7" s="392"/>
      <c r="F7" s="392"/>
      <c r="G7" s="392"/>
      <c r="H7" s="392"/>
      <c r="I7" s="393"/>
      <c r="J7" s="262"/>
    </row>
    <row r="8" spans="1:13" ht="16.5" thickBot="1" x14ac:dyDescent="0.3">
      <c r="A8" s="262"/>
      <c r="B8" s="24" t="s">
        <v>23</v>
      </c>
      <c r="C8" s="394" t="s">
        <v>24</v>
      </c>
      <c r="D8" s="394"/>
      <c r="E8" s="394" t="s">
        <v>25</v>
      </c>
      <c r="F8" s="394"/>
      <c r="G8" s="394"/>
      <c r="H8" s="25" t="s">
        <v>26</v>
      </c>
      <c r="I8" s="26" t="s">
        <v>27</v>
      </c>
      <c r="J8" s="262"/>
      <c r="L8" s="178" t="b">
        <f>IF(OR(L9:L18),TRUE,FALSE)</f>
        <v>0</v>
      </c>
      <c r="M8" s="178" t="s">
        <v>235</v>
      </c>
    </row>
    <row r="9" spans="1:13" ht="15.75" x14ac:dyDescent="0.25">
      <c r="A9" s="27" t="b">
        <v>1</v>
      </c>
      <c r="B9" s="28">
        <v>1</v>
      </c>
      <c r="C9" s="441"/>
      <c r="D9" s="442"/>
      <c r="E9" s="441"/>
      <c r="F9" s="443"/>
      <c r="G9" s="442"/>
      <c r="H9" s="29"/>
      <c r="I9" s="30" t="str">
        <f>IF(OR(A9=FALSE,ISBLANK(H9)),"",(YEAR(I$4)-YEAR(H9)))</f>
        <v/>
      </c>
      <c r="J9" s="262"/>
      <c r="L9" s="178" t="b">
        <f t="shared" ref="L9:L18" si="0">IF(OR(C9&lt;&gt;"",E9&lt;&gt;"",H9&lt;&gt;""),TRUE,FALSE)</f>
        <v>0</v>
      </c>
      <c r="M9" s="178" t="s">
        <v>225</v>
      </c>
    </row>
    <row r="10" spans="1:13" ht="15.75" x14ac:dyDescent="0.25">
      <c r="A10" s="27" t="b">
        <v>1</v>
      </c>
      <c r="B10" s="31">
        <v>2</v>
      </c>
      <c r="C10" s="438"/>
      <c r="D10" s="439"/>
      <c r="E10" s="438"/>
      <c r="F10" s="440"/>
      <c r="G10" s="439"/>
      <c r="H10" s="29"/>
      <c r="I10" s="30" t="str">
        <f t="shared" ref="I10:I18" si="1">IF(OR(A10=FALSE,ISBLANK(H10)),"",(YEAR(I$4)-YEAR(H10)))</f>
        <v/>
      </c>
      <c r="J10" s="262"/>
      <c r="L10" s="178" t="b">
        <f t="shared" si="0"/>
        <v>0</v>
      </c>
      <c r="M10" s="178" t="s">
        <v>226</v>
      </c>
    </row>
    <row r="11" spans="1:13" ht="15.75" x14ac:dyDescent="0.25">
      <c r="A11" s="27" t="b">
        <v>1</v>
      </c>
      <c r="B11" s="31">
        <v>3</v>
      </c>
      <c r="C11" s="438"/>
      <c r="D11" s="439"/>
      <c r="E11" s="438"/>
      <c r="F11" s="440"/>
      <c r="G11" s="439"/>
      <c r="H11" s="29"/>
      <c r="I11" s="30" t="str">
        <f t="shared" si="1"/>
        <v/>
      </c>
      <c r="J11" s="262"/>
      <c r="L11" s="178" t="b">
        <f t="shared" si="0"/>
        <v>0</v>
      </c>
      <c r="M11" s="178" t="s">
        <v>227</v>
      </c>
    </row>
    <row r="12" spans="1:13" ht="15.75" x14ac:dyDescent="0.25">
      <c r="A12" s="27" t="b">
        <v>1</v>
      </c>
      <c r="B12" s="31">
        <v>4</v>
      </c>
      <c r="C12" s="438"/>
      <c r="D12" s="439"/>
      <c r="E12" s="438"/>
      <c r="F12" s="440"/>
      <c r="G12" s="439"/>
      <c r="H12" s="29"/>
      <c r="I12" s="30" t="str">
        <f t="shared" si="1"/>
        <v/>
      </c>
      <c r="J12" s="262"/>
      <c r="L12" s="178" t="b">
        <f t="shared" si="0"/>
        <v>0</v>
      </c>
      <c r="M12" s="178" t="s">
        <v>228</v>
      </c>
    </row>
    <row r="13" spans="1:13" ht="15.75" x14ac:dyDescent="0.25">
      <c r="A13" s="27" t="b">
        <v>1</v>
      </c>
      <c r="B13" s="31">
        <v>5</v>
      </c>
      <c r="C13" s="438"/>
      <c r="D13" s="439"/>
      <c r="E13" s="438"/>
      <c r="F13" s="440"/>
      <c r="G13" s="439"/>
      <c r="H13" s="29"/>
      <c r="I13" s="30" t="str">
        <f t="shared" si="1"/>
        <v/>
      </c>
      <c r="J13" s="262"/>
      <c r="L13" s="178" t="b">
        <f t="shared" si="0"/>
        <v>0</v>
      </c>
      <c r="M13" s="178" t="s">
        <v>229</v>
      </c>
    </row>
    <row r="14" spans="1:13" ht="15.75" x14ac:dyDescent="0.25">
      <c r="A14" s="27" t="b">
        <v>1</v>
      </c>
      <c r="B14" s="31">
        <v>6</v>
      </c>
      <c r="C14" s="438"/>
      <c r="D14" s="439"/>
      <c r="E14" s="438"/>
      <c r="F14" s="440"/>
      <c r="G14" s="439"/>
      <c r="H14" s="29"/>
      <c r="I14" s="30" t="str">
        <f t="shared" si="1"/>
        <v/>
      </c>
      <c r="J14" s="262"/>
      <c r="L14" s="178" t="b">
        <f t="shared" si="0"/>
        <v>0</v>
      </c>
      <c r="M14" s="178" t="s">
        <v>230</v>
      </c>
    </row>
    <row r="15" spans="1:13" ht="15.75" x14ac:dyDescent="0.25">
      <c r="A15" s="27" t="b">
        <v>1</v>
      </c>
      <c r="B15" s="31">
        <v>7</v>
      </c>
      <c r="C15" s="438"/>
      <c r="D15" s="439"/>
      <c r="E15" s="438"/>
      <c r="F15" s="440"/>
      <c r="G15" s="439"/>
      <c r="H15" s="29"/>
      <c r="I15" s="30" t="str">
        <f t="shared" si="1"/>
        <v/>
      </c>
      <c r="J15" s="262"/>
      <c r="L15" s="178" t="b">
        <f t="shared" si="0"/>
        <v>0</v>
      </c>
      <c r="M15" s="178" t="s">
        <v>231</v>
      </c>
    </row>
    <row r="16" spans="1:13" ht="15.75" x14ac:dyDescent="0.25">
      <c r="A16" s="27" t="b">
        <v>1</v>
      </c>
      <c r="B16" s="31">
        <v>8</v>
      </c>
      <c r="C16" s="438"/>
      <c r="D16" s="439"/>
      <c r="E16" s="438"/>
      <c r="F16" s="440"/>
      <c r="G16" s="439"/>
      <c r="H16" s="29"/>
      <c r="I16" s="30" t="str">
        <f t="shared" si="1"/>
        <v/>
      </c>
      <c r="J16" s="262"/>
      <c r="L16" s="178" t="b">
        <f t="shared" si="0"/>
        <v>0</v>
      </c>
      <c r="M16" s="178" t="s">
        <v>232</v>
      </c>
    </row>
    <row r="17" spans="1:13" ht="15.75" x14ac:dyDescent="0.25">
      <c r="A17" s="27" t="b">
        <v>1</v>
      </c>
      <c r="B17" s="31">
        <v>9</v>
      </c>
      <c r="C17" s="438"/>
      <c r="D17" s="439"/>
      <c r="E17" s="438"/>
      <c r="F17" s="440"/>
      <c r="G17" s="439"/>
      <c r="H17" s="29"/>
      <c r="I17" s="30" t="str">
        <f t="shared" si="1"/>
        <v/>
      </c>
      <c r="J17" s="262"/>
      <c r="L17" s="178" t="b">
        <f t="shared" si="0"/>
        <v>0</v>
      </c>
      <c r="M17" s="178" t="s">
        <v>233</v>
      </c>
    </row>
    <row r="18" spans="1:13" ht="16.5" thickBot="1" x14ac:dyDescent="0.3">
      <c r="A18" s="27" t="b">
        <v>0</v>
      </c>
      <c r="B18" s="32" t="s">
        <v>28</v>
      </c>
      <c r="C18" s="435"/>
      <c r="D18" s="436"/>
      <c r="E18" s="435"/>
      <c r="F18" s="437"/>
      <c r="G18" s="436"/>
      <c r="H18" s="29"/>
      <c r="I18" s="30" t="str">
        <f t="shared" si="1"/>
        <v/>
      </c>
      <c r="J18" s="262"/>
      <c r="L18" s="178" t="b">
        <f t="shared" si="0"/>
        <v>0</v>
      </c>
      <c r="M18" s="178" t="s">
        <v>234</v>
      </c>
    </row>
    <row r="19" spans="1:13" ht="15.75" x14ac:dyDescent="0.25">
      <c r="A19" s="262"/>
      <c r="B19" s="403"/>
      <c r="C19" s="404"/>
      <c r="D19" s="404"/>
      <c r="E19" s="404"/>
      <c r="F19" s="404"/>
      <c r="G19" s="405"/>
      <c r="H19" s="33" t="s">
        <v>29</v>
      </c>
      <c r="I19" s="34">
        <f>SUM(I9:I18)</f>
        <v>0</v>
      </c>
      <c r="J19" s="262"/>
    </row>
    <row r="20" spans="1:13" ht="16.5" thickBot="1" x14ac:dyDescent="0.3">
      <c r="A20" s="262"/>
      <c r="B20" s="406" t="s">
        <v>30</v>
      </c>
      <c r="C20" s="407"/>
      <c r="D20" s="407"/>
      <c r="E20" s="407"/>
      <c r="F20" s="407"/>
      <c r="G20" s="408"/>
      <c r="H20" s="35" t="str">
        <f ca="1">"Alter : "&amp;F1</f>
        <v>Alter : 9</v>
      </c>
      <c r="I20" s="36">
        <f ca="1">ROUND(I19/F1,0)</f>
        <v>0</v>
      </c>
      <c r="J20" s="262"/>
    </row>
    <row r="21" spans="1:13" ht="6.95" customHeight="1" thickBot="1" x14ac:dyDescent="0.25">
      <c r="A21" s="262"/>
      <c r="B21" s="390"/>
      <c r="C21" s="390"/>
      <c r="D21" s="390"/>
      <c r="E21" s="390"/>
      <c r="F21" s="390"/>
      <c r="G21" s="390"/>
      <c r="H21" s="390"/>
      <c r="I21" s="390"/>
      <c r="J21" s="262"/>
    </row>
    <row r="22" spans="1:13" ht="17.25" thickBot="1" x14ac:dyDescent="0.3">
      <c r="A22" s="262"/>
      <c r="B22" s="391" t="s">
        <v>31</v>
      </c>
      <c r="C22" s="392"/>
      <c r="D22" s="392"/>
      <c r="E22" s="392"/>
      <c r="F22" s="392"/>
      <c r="G22" s="392"/>
      <c r="H22" s="392"/>
      <c r="I22" s="393"/>
      <c r="J22" s="262"/>
    </row>
    <row r="23" spans="1:13" ht="15.75" x14ac:dyDescent="0.25">
      <c r="A23" s="262"/>
      <c r="B23" s="395" t="s">
        <v>32</v>
      </c>
      <c r="C23" s="396"/>
      <c r="D23" s="397" t="s">
        <v>33</v>
      </c>
      <c r="E23" s="397"/>
      <c r="F23" s="398" t="s">
        <v>34</v>
      </c>
      <c r="G23" s="398"/>
      <c r="H23" s="37" t="s">
        <v>35</v>
      </c>
      <c r="I23" s="88">
        <v>1000</v>
      </c>
      <c r="J23" s="262"/>
    </row>
    <row r="24" spans="1:13" ht="15.75" x14ac:dyDescent="0.25">
      <c r="A24" s="262"/>
      <c r="B24" s="399" t="s">
        <v>36</v>
      </c>
      <c r="C24" s="400"/>
      <c r="D24" s="401"/>
      <c r="E24" s="401"/>
      <c r="F24" s="402" t="s">
        <v>37</v>
      </c>
      <c r="G24" s="402"/>
      <c r="H24" s="39"/>
      <c r="I24" s="409"/>
      <c r="J24" s="262"/>
      <c r="L24" s="178" t="b">
        <f>IF(AND(D24&lt;&gt;"",D25&lt;&gt;"",D26&lt;&gt;"",D27&lt;&gt;""),TRUE,FALSE)</f>
        <v>0</v>
      </c>
      <c r="M24" s="179" t="s">
        <v>98</v>
      </c>
    </row>
    <row r="25" spans="1:13" ht="15.75" x14ac:dyDescent="0.25">
      <c r="A25" s="262"/>
      <c r="B25" s="399" t="s">
        <v>38</v>
      </c>
      <c r="C25" s="400"/>
      <c r="D25" s="401"/>
      <c r="E25" s="401"/>
      <c r="F25" s="402" t="s">
        <v>37</v>
      </c>
      <c r="G25" s="402"/>
      <c r="H25" s="39"/>
      <c r="I25" s="410"/>
      <c r="J25" s="262"/>
      <c r="L25" s="178" t="b">
        <f ca="1">IF(OR(D1="Staffel",AND(D1="Gruppe",D28&lt;&gt;"")),TRUE,FALSE)</f>
        <v>0</v>
      </c>
      <c r="M25" s="178" t="s">
        <v>99</v>
      </c>
    </row>
    <row r="26" spans="1:13" ht="15.75" x14ac:dyDescent="0.25">
      <c r="A26" s="262"/>
      <c r="B26" s="399" t="s">
        <v>39</v>
      </c>
      <c r="C26" s="400"/>
      <c r="D26" s="401"/>
      <c r="E26" s="401"/>
      <c r="F26" s="402" t="s">
        <v>37</v>
      </c>
      <c r="G26" s="402"/>
      <c r="H26" s="39"/>
      <c r="I26" s="410"/>
      <c r="J26" s="262"/>
      <c r="L26" s="178" t="b">
        <f>IF(AND(E30&lt;&gt;"",G30&lt;&gt;"",G31&lt;&gt;""),TRUE,FALSE)</f>
        <v>0</v>
      </c>
      <c r="M26" s="178" t="s">
        <v>100</v>
      </c>
    </row>
    <row r="27" spans="1:13" ht="15.75" x14ac:dyDescent="0.25">
      <c r="A27" s="262"/>
      <c r="B27" s="399" t="s">
        <v>40</v>
      </c>
      <c r="C27" s="400"/>
      <c r="D27" s="401"/>
      <c r="E27" s="401"/>
      <c r="F27" s="402" t="s">
        <v>37</v>
      </c>
      <c r="G27" s="402"/>
      <c r="H27" s="39"/>
      <c r="I27" s="410"/>
      <c r="J27" s="262"/>
      <c r="L27" s="178" t="b">
        <f ca="1">AND(L24,L25,L26)</f>
        <v>0</v>
      </c>
      <c r="M27" s="178" t="s">
        <v>101</v>
      </c>
    </row>
    <row r="28" spans="1:13" ht="15.75" x14ac:dyDescent="0.25">
      <c r="A28" s="262"/>
      <c r="B28" s="399" t="s">
        <v>41</v>
      </c>
      <c r="C28" s="400"/>
      <c r="D28" s="401"/>
      <c r="E28" s="401"/>
      <c r="F28" s="402" t="s">
        <v>37</v>
      </c>
      <c r="G28" s="402"/>
      <c r="H28" s="39"/>
      <c r="I28" s="411"/>
      <c r="J28" s="262"/>
    </row>
    <row r="29" spans="1:13" ht="15.75" x14ac:dyDescent="0.25">
      <c r="A29" s="262"/>
      <c r="B29" s="421" t="s">
        <v>42</v>
      </c>
      <c r="C29" s="422"/>
      <c r="D29" s="422"/>
      <c r="E29" s="422"/>
      <c r="F29" s="422"/>
      <c r="G29" s="422"/>
      <c r="H29" s="40" t="s">
        <v>43</v>
      </c>
      <c r="I29" s="41">
        <f>SUM(H24:H28)</f>
        <v>0</v>
      </c>
      <c r="J29" s="262"/>
    </row>
    <row r="30" spans="1:13" ht="15.75" x14ac:dyDescent="0.25">
      <c r="A30" s="262"/>
      <c r="B30" s="419" t="s">
        <v>44</v>
      </c>
      <c r="C30" s="420"/>
      <c r="D30" s="42" t="s">
        <v>45</v>
      </c>
      <c r="E30" s="43"/>
      <c r="F30" s="42" t="s">
        <v>46</v>
      </c>
      <c r="G30" s="43"/>
      <c r="H30" s="44">
        <f ca="1">IF(D1="Staffel",Startseite!$E$28,Startseite!$E$27)</f>
        <v>4.1666666666666666E-3</v>
      </c>
      <c r="I30" s="45">
        <f ca="1">IF((((E30*60)+G30)-H30*24*3600)&gt;0,(((E30*60)+G30)-H30*24*3600),0)</f>
        <v>0</v>
      </c>
      <c r="J30" s="262"/>
    </row>
    <row r="31" spans="1:13" ht="16.5" thickBot="1" x14ac:dyDescent="0.3">
      <c r="A31" s="262"/>
      <c r="B31" s="419" t="s">
        <v>47</v>
      </c>
      <c r="C31" s="420"/>
      <c r="D31" s="42" t="s">
        <v>45</v>
      </c>
      <c r="E31" s="43"/>
      <c r="F31" s="42" t="s">
        <v>46</v>
      </c>
      <c r="G31" s="43"/>
      <c r="H31" s="46" t="s">
        <v>43</v>
      </c>
      <c r="I31" s="47">
        <f>IF(E31="",G31,((E31*60)+G31))</f>
        <v>0</v>
      </c>
      <c r="J31" s="262"/>
    </row>
    <row r="32" spans="1:13" ht="16.5" thickBot="1" x14ac:dyDescent="0.3">
      <c r="A32" s="262"/>
      <c r="B32" s="412" t="s">
        <v>48</v>
      </c>
      <c r="C32" s="413"/>
      <c r="D32" s="413"/>
      <c r="E32" s="413"/>
      <c r="F32" s="413"/>
      <c r="G32" s="413"/>
      <c r="H32" s="414"/>
      <c r="I32" s="48">
        <f ca="1">I23-I29-I30-I31</f>
        <v>1000</v>
      </c>
      <c r="J32" s="262"/>
    </row>
    <row r="33" spans="1:13" ht="15.75" x14ac:dyDescent="0.25">
      <c r="A33" s="262"/>
      <c r="B33" s="415" t="s">
        <v>49</v>
      </c>
      <c r="C33" s="416"/>
      <c r="D33" s="417" t="s">
        <v>33</v>
      </c>
      <c r="E33" s="417"/>
      <c r="F33" s="418" t="s">
        <v>34</v>
      </c>
      <c r="G33" s="418"/>
      <c r="H33" s="49" t="s">
        <v>35</v>
      </c>
      <c r="I33" s="38">
        <v>400</v>
      </c>
      <c r="J33" s="262"/>
    </row>
    <row r="34" spans="1:13" ht="15.75" x14ac:dyDescent="0.25">
      <c r="A34" s="262"/>
      <c r="B34" s="419" t="s">
        <v>50</v>
      </c>
      <c r="C34" s="420"/>
      <c r="D34" s="401"/>
      <c r="E34" s="401"/>
      <c r="F34" s="402" t="s">
        <v>37</v>
      </c>
      <c r="G34" s="402"/>
      <c r="H34" s="39"/>
      <c r="I34" s="423"/>
      <c r="J34" s="262"/>
    </row>
    <row r="35" spans="1:13" ht="15.75" x14ac:dyDescent="0.25">
      <c r="A35" s="262"/>
      <c r="B35" s="419" t="s">
        <v>51</v>
      </c>
      <c r="C35" s="420"/>
      <c r="D35" s="401"/>
      <c r="E35" s="401"/>
      <c r="F35" s="402" t="s">
        <v>37</v>
      </c>
      <c r="G35" s="402"/>
      <c r="H35" s="39"/>
      <c r="I35" s="424"/>
      <c r="J35" s="262"/>
      <c r="L35" s="178" t="b">
        <f>IF(AND(D34&lt;&gt;"",D35&lt;&gt;"",D36&lt;&gt;"",D37&lt;&gt;"",D38&lt;&gt;"",D39&lt;&gt;""),TRUE,FALSE)</f>
        <v>0</v>
      </c>
      <c r="M35" s="179" t="s">
        <v>103</v>
      </c>
    </row>
    <row r="36" spans="1:13" ht="15.75" x14ac:dyDescent="0.25">
      <c r="A36" s="262"/>
      <c r="B36" s="419" t="s">
        <v>52</v>
      </c>
      <c r="C36" s="420"/>
      <c r="D36" s="401"/>
      <c r="E36" s="401"/>
      <c r="F36" s="402" t="s">
        <v>37</v>
      </c>
      <c r="G36" s="402"/>
      <c r="H36" s="39"/>
      <c r="I36" s="424"/>
      <c r="J36" s="262"/>
      <c r="L36" s="178" t="b">
        <f ca="1">IF(OR(D1="Staffel",AND(D1="Gruppe",D40&lt;&gt;"",D41&lt;&gt;"",D42&lt;&gt;"")),TRUE,FALSE)</f>
        <v>0</v>
      </c>
      <c r="M36" s="178" t="s">
        <v>104</v>
      </c>
    </row>
    <row r="37" spans="1:13" ht="15.75" x14ac:dyDescent="0.25">
      <c r="A37" s="262"/>
      <c r="B37" s="419" t="s">
        <v>53</v>
      </c>
      <c r="C37" s="420"/>
      <c r="D37" s="401"/>
      <c r="E37" s="401"/>
      <c r="F37" s="402" t="s">
        <v>37</v>
      </c>
      <c r="G37" s="402"/>
      <c r="H37" s="39"/>
      <c r="I37" s="424"/>
      <c r="J37" s="262"/>
      <c r="L37" s="178" t="b">
        <f>IF(AND(E45&lt;&gt;"",G45&lt;&gt;""),TRUE,FALSE)</f>
        <v>0</v>
      </c>
      <c r="M37" s="178" t="s">
        <v>100</v>
      </c>
    </row>
    <row r="38" spans="1:13" ht="15.75" x14ac:dyDescent="0.25">
      <c r="A38" s="262"/>
      <c r="B38" s="419" t="s">
        <v>54</v>
      </c>
      <c r="C38" s="420"/>
      <c r="D38" s="401"/>
      <c r="E38" s="401"/>
      <c r="F38" s="402" t="s">
        <v>37</v>
      </c>
      <c r="G38" s="402"/>
      <c r="H38" s="39"/>
      <c r="I38" s="424"/>
      <c r="J38" s="262"/>
      <c r="L38" s="178" t="b">
        <f ca="1">AND(L35,L36,L37)</f>
        <v>0</v>
      </c>
      <c r="M38" s="178" t="s">
        <v>102</v>
      </c>
    </row>
    <row r="39" spans="1:13" ht="15.75" x14ac:dyDescent="0.25">
      <c r="A39" s="262"/>
      <c r="B39" s="419" t="s">
        <v>55</v>
      </c>
      <c r="C39" s="420"/>
      <c r="D39" s="401"/>
      <c r="E39" s="401"/>
      <c r="F39" s="402" t="s">
        <v>37</v>
      </c>
      <c r="G39" s="402"/>
      <c r="H39" s="39"/>
      <c r="I39" s="424"/>
      <c r="J39" s="262"/>
    </row>
    <row r="40" spans="1:13" ht="15.75" x14ac:dyDescent="0.25">
      <c r="A40" s="262"/>
      <c r="B40" s="419" t="s">
        <v>56</v>
      </c>
      <c r="C40" s="420"/>
      <c r="D40" s="401"/>
      <c r="E40" s="401"/>
      <c r="F40" s="402" t="s">
        <v>37</v>
      </c>
      <c r="G40" s="402"/>
      <c r="H40" s="39"/>
      <c r="I40" s="424"/>
      <c r="J40" s="262"/>
    </row>
    <row r="41" spans="1:13" ht="15.75" x14ac:dyDescent="0.25">
      <c r="A41" s="262"/>
      <c r="B41" s="419" t="s">
        <v>57</v>
      </c>
      <c r="C41" s="420"/>
      <c r="D41" s="401"/>
      <c r="E41" s="401"/>
      <c r="F41" s="402" t="s">
        <v>37</v>
      </c>
      <c r="G41" s="402"/>
      <c r="H41" s="39"/>
      <c r="I41" s="424"/>
      <c r="J41" s="262"/>
    </row>
    <row r="42" spans="1:13" ht="15.75" x14ac:dyDescent="0.25">
      <c r="A42" s="262"/>
      <c r="B42" s="419" t="s">
        <v>58</v>
      </c>
      <c r="C42" s="420"/>
      <c r="D42" s="401"/>
      <c r="E42" s="401"/>
      <c r="F42" s="402" t="s">
        <v>37</v>
      </c>
      <c r="G42" s="402"/>
      <c r="H42" s="39"/>
      <c r="I42" s="425"/>
      <c r="J42" s="262"/>
    </row>
    <row r="43" spans="1:13" ht="15.75" x14ac:dyDescent="0.25">
      <c r="A43" s="262"/>
      <c r="B43" s="421" t="s">
        <v>59</v>
      </c>
      <c r="C43" s="422"/>
      <c r="D43" s="422"/>
      <c r="E43" s="422"/>
      <c r="F43" s="422"/>
      <c r="G43" s="422"/>
      <c r="H43" s="40" t="s">
        <v>43</v>
      </c>
      <c r="I43" s="41">
        <f>SUM(H34:H42)</f>
        <v>0</v>
      </c>
      <c r="J43" s="262"/>
    </row>
    <row r="44" spans="1:13" ht="15.75" x14ac:dyDescent="0.25">
      <c r="A44" s="262"/>
      <c r="B44" s="419" t="s">
        <v>60</v>
      </c>
      <c r="C44" s="420"/>
      <c r="D44" s="42" t="s">
        <v>45</v>
      </c>
      <c r="E44" s="50">
        <f ca="1">IF(OR(I20&lt;10,I20&gt;18),0,VLOOKUP(I20,Startseite!$G$23:$I$31,2))</f>
        <v>0</v>
      </c>
      <c r="F44" s="42" t="s">
        <v>46</v>
      </c>
      <c r="G44" s="50">
        <f ca="1">IF(OR(I20&lt;10,I20&gt;18),0,VLOOKUP(I20,Startseite!$G$23:$I$31,3))</f>
        <v>0</v>
      </c>
      <c r="H44" s="51"/>
      <c r="I44" s="52"/>
      <c r="J44" s="262"/>
    </row>
    <row r="45" spans="1:13" ht="16.5" thickBot="1" x14ac:dyDescent="0.3">
      <c r="A45" s="262"/>
      <c r="B45" s="419" t="s">
        <v>61</v>
      </c>
      <c r="C45" s="420"/>
      <c r="D45" s="42" t="s">
        <v>45</v>
      </c>
      <c r="E45" s="43"/>
      <c r="F45" s="42" t="s">
        <v>46</v>
      </c>
      <c r="G45" s="43"/>
      <c r="H45" s="46" t="s">
        <v>62</v>
      </c>
      <c r="I45" s="47">
        <f>IF(AND(E45="",G45=""),0,((E44*60)+G44)-((E45*60)+G45))</f>
        <v>0</v>
      </c>
      <c r="J45" s="262"/>
      <c r="L45" s="180"/>
    </row>
    <row r="46" spans="1:13" ht="16.5" thickBot="1" x14ac:dyDescent="0.3">
      <c r="A46" s="262"/>
      <c r="B46" s="412" t="s">
        <v>63</v>
      </c>
      <c r="C46" s="413"/>
      <c r="D46" s="413"/>
      <c r="E46" s="413"/>
      <c r="F46" s="413"/>
      <c r="G46" s="413"/>
      <c r="H46" s="414"/>
      <c r="I46" s="48">
        <f>I33-I43+I45</f>
        <v>400</v>
      </c>
      <c r="J46" s="262"/>
      <c r="L46" s="181" t="str">
        <f ca="1">IF((VLOOKUP($I$3,Teilnehmer!B6:C125,2))="","",VLOOKUP($I$3,Teilnehmer!B6:AE125,29))</f>
        <v/>
      </c>
      <c r="M46" s="182" t="s">
        <v>128</v>
      </c>
    </row>
    <row r="47" spans="1:13" ht="16.5" thickBot="1" x14ac:dyDescent="0.3">
      <c r="A47" s="262"/>
      <c r="B47" s="429" t="s">
        <v>64</v>
      </c>
      <c r="C47" s="430"/>
      <c r="D47" s="431">
        <f>SUM(D24:E28)+SUM(D34:E42)</f>
        <v>0</v>
      </c>
      <c r="E47" s="431"/>
      <c r="F47" s="431" t="str">
        <f ca="1">"Summe : "&amp;G1</f>
        <v>Summe : 14</v>
      </c>
      <c r="G47" s="431"/>
      <c r="H47" s="53" t="s">
        <v>43</v>
      </c>
      <c r="I47" s="54">
        <f ca="1">D47/G1</f>
        <v>0</v>
      </c>
      <c r="J47" s="262"/>
      <c r="L47" s="181" t="str">
        <f ca="1">IF((VLOOKUP($I$3,Teilnehmer!B6:C125,2))="","",VLOOKUP($I$3,Teilnehmer!B6:AE125,30))</f>
        <v/>
      </c>
      <c r="M47" s="182" t="s">
        <v>129</v>
      </c>
    </row>
    <row r="48" spans="1:13" ht="30" customHeight="1" thickBot="1" x14ac:dyDescent="0.25">
      <c r="A48" s="262"/>
      <c r="B48" s="432" t="b">
        <v>0</v>
      </c>
      <c r="C48" s="432"/>
      <c r="D48" s="432"/>
      <c r="E48" s="432"/>
      <c r="F48" s="140" t="str">
        <f ca="1">IF((VLOOKUP($I$3,Teilnehmer!B6:C125,2))="","",IF(VLOOKUP($I$3,Teilnehmer!B6:AE125,28)="Ja","Losentscheid
notwendig:",""))</f>
        <v/>
      </c>
      <c r="G48" s="139"/>
      <c r="H48" s="55" t="s">
        <v>65</v>
      </c>
      <c r="I48" s="87">
        <f ca="1">IF(OR($B$48=FALSE,I20&lt;10,I20&gt;18),0,I32+I46-I47)</f>
        <v>0</v>
      </c>
      <c r="J48" s="262"/>
    </row>
    <row r="49" spans="1:10" ht="20.100000000000001" customHeight="1" x14ac:dyDescent="0.2">
      <c r="A49" s="262"/>
      <c r="B49" s="262"/>
      <c r="C49" s="433" t="str">
        <f ca="1">IF(VLOOKUP($I$3,Teilnehmer!$B$6:$C$125,2)="","",IF(Startseite!$C$17="","",Startseite!$C$17))</f>
        <v/>
      </c>
      <c r="D49" s="433"/>
      <c r="E49" s="433"/>
      <c r="F49" s="141"/>
      <c r="G49" s="141"/>
      <c r="H49" s="141"/>
      <c r="I49" s="141"/>
      <c r="J49" s="262"/>
    </row>
    <row r="50" spans="1:10" ht="15.75" x14ac:dyDescent="0.25">
      <c r="A50" s="56"/>
      <c r="B50" s="261"/>
      <c r="C50" s="426" t="s">
        <v>66</v>
      </c>
      <c r="D50" s="426"/>
      <c r="E50" s="426"/>
      <c r="F50" s="427"/>
      <c r="G50" s="427"/>
      <c r="H50" s="427"/>
      <c r="I50" s="427"/>
      <c r="J50" s="57"/>
    </row>
    <row r="51" spans="1:10" ht="20.25" x14ac:dyDescent="0.2">
      <c r="A51" s="73" t="str">
        <f ca="1">HYPERLINK("["&amp;MID(CELL("Dateiname"), SEARCH("[", CELL("Dateiname"))+1, SEARCH("]", CELL("Dateiname"))- SEARCH("[", CELL("Dateiname")) -1)&amp;"]'Teilnehmer'!A"&amp;I3+5,"◄")</f>
        <v>◄</v>
      </c>
      <c r="B51" s="428"/>
      <c r="C51" s="428"/>
      <c r="D51" s="428"/>
      <c r="E51" s="428"/>
      <c r="F51" s="428"/>
      <c r="G51" s="428"/>
      <c r="H51" s="428"/>
      <c r="I51" s="428"/>
      <c r="J51" s="18" t="str">
        <f ca="1">HYPERLINK("["&amp;MID(CELL("Dateiname"), SEARCH("[", CELL("Dateiname"))+1, SEARCH("]", CELL("Dateiname"))- SEARCH("[", CELL("Dateiname")) -1)&amp;"]'"&amp;$I$3&amp;"'!B1","▲")</f>
        <v>▲</v>
      </c>
    </row>
  </sheetData>
  <sheetProtection password="C435" sheet="1" objects="1" scenarios="1"/>
  <dataConsolidate/>
  <mergeCells count="103">
    <mergeCell ref="B2:C2"/>
    <mergeCell ref="D2:G2"/>
    <mergeCell ref="B3:C3"/>
    <mergeCell ref="D3:G3"/>
    <mergeCell ref="B4:C4"/>
    <mergeCell ref="D4:G4"/>
    <mergeCell ref="C9:D9"/>
    <mergeCell ref="E9:G9"/>
    <mergeCell ref="C10:D10"/>
    <mergeCell ref="E10:G10"/>
    <mergeCell ref="C11:D11"/>
    <mergeCell ref="E11:G11"/>
    <mergeCell ref="B5:C5"/>
    <mergeCell ref="D5:G5"/>
    <mergeCell ref="H5:I5"/>
    <mergeCell ref="B6:I6"/>
    <mergeCell ref="B7:I7"/>
    <mergeCell ref="C8:D8"/>
    <mergeCell ref="E8:G8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B23:C23"/>
    <mergeCell ref="D23:E23"/>
    <mergeCell ref="F23:G23"/>
    <mergeCell ref="B24:C24"/>
    <mergeCell ref="D24:E24"/>
    <mergeCell ref="F24:G24"/>
    <mergeCell ref="C18:D18"/>
    <mergeCell ref="E18:G18"/>
    <mergeCell ref="B19:G19"/>
    <mergeCell ref="B20:G20"/>
    <mergeCell ref="B21:I21"/>
    <mergeCell ref="B22:I22"/>
    <mergeCell ref="I24:I28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B32:H32"/>
    <mergeCell ref="B33:C33"/>
    <mergeCell ref="D33:E33"/>
    <mergeCell ref="F33:G33"/>
    <mergeCell ref="B34:C34"/>
    <mergeCell ref="D34:E34"/>
    <mergeCell ref="F34:G34"/>
    <mergeCell ref="B28:C28"/>
    <mergeCell ref="D28:E28"/>
    <mergeCell ref="F28:G28"/>
    <mergeCell ref="B29:G29"/>
    <mergeCell ref="B30:C30"/>
    <mergeCell ref="B31:C31"/>
    <mergeCell ref="B38:C38"/>
    <mergeCell ref="D38:E38"/>
    <mergeCell ref="F38:G38"/>
    <mergeCell ref="B39:C39"/>
    <mergeCell ref="D39:E39"/>
    <mergeCell ref="F39:G39"/>
    <mergeCell ref="I34:I42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42:C42"/>
    <mergeCell ref="D42:E42"/>
    <mergeCell ref="F42:G42"/>
    <mergeCell ref="B43:G43"/>
    <mergeCell ref="B44:C44"/>
    <mergeCell ref="B45:C45"/>
    <mergeCell ref="B40:C40"/>
    <mergeCell ref="D40:E40"/>
    <mergeCell ref="F40:G40"/>
    <mergeCell ref="B41:C41"/>
    <mergeCell ref="D41:E41"/>
    <mergeCell ref="F41:G41"/>
    <mergeCell ref="C50:E50"/>
    <mergeCell ref="F50:I50"/>
    <mergeCell ref="B51:I51"/>
    <mergeCell ref="B46:H46"/>
    <mergeCell ref="B47:C47"/>
    <mergeCell ref="D47:E47"/>
    <mergeCell ref="F47:G47"/>
    <mergeCell ref="B48:E48"/>
    <mergeCell ref="C49:E49"/>
  </mergeCells>
  <conditionalFormatting sqref="I19">
    <cfRule type="expression" dxfId="116" priority="6" stopIfTrue="1">
      <formula>OR(AND(D1="staffel",COUNT(I9:I18)&lt;&gt;6),AND(D1="Gruppe",COUNT(I9:I18)&lt;&gt;9))</formula>
    </cfRule>
  </conditionalFormatting>
  <conditionalFormatting sqref="I20">
    <cfRule type="cellIs" dxfId="115" priority="7" stopIfTrue="1" operator="notBetween">
      <formula>10</formula>
      <formula>18</formula>
    </cfRule>
  </conditionalFormatting>
  <conditionalFormatting sqref="G30:G31 G45 D34:E42 E45 D24:E28 E30">
    <cfRule type="expression" dxfId="114" priority="8" stopIfTrue="1">
      <formula>ISBLANK(D24)</formula>
    </cfRule>
  </conditionalFormatting>
  <conditionalFormatting sqref="E31 H24:H28 H34:H42">
    <cfRule type="expression" dxfId="113" priority="9" stopIfTrue="1">
      <formula>AND($B$48=FALSE,ISBLANK(E24))</formula>
    </cfRule>
  </conditionalFormatting>
  <conditionalFormatting sqref="H9:H17">
    <cfRule type="expression" dxfId="112" priority="10" stopIfTrue="1">
      <formula>AND(COUNT($H$9:$H$18)&lt;$F$1,ISBLANK(H9))</formula>
    </cfRule>
  </conditionalFormatting>
  <conditionalFormatting sqref="I9:I17">
    <cfRule type="expression" dxfId="111" priority="11" stopIfTrue="1">
      <formula>AND(COUNT($I$9:$I$18)&lt;$F$1,I9="")</formula>
    </cfRule>
  </conditionalFormatting>
  <conditionalFormatting sqref="B48:E48">
    <cfRule type="cellIs" dxfId="110" priority="12" stopIfTrue="1" operator="equal">
      <formula>FALSE</formula>
    </cfRule>
  </conditionalFormatting>
  <conditionalFormatting sqref="C9:C17 E9:G17">
    <cfRule type="expression" dxfId="109" priority="13" stopIfTrue="1">
      <formula>AND($B$48=FALSE,ISBLANK(C9))</formula>
    </cfRule>
  </conditionalFormatting>
  <conditionalFormatting sqref="I18">
    <cfRule type="expression" dxfId="108" priority="5">
      <formula>OR(COUNT($I$9:$I$18)&gt;F1,AND(COUNT($I$9:$I$18)&lt;F1,I18=""))</formula>
    </cfRule>
  </conditionalFormatting>
  <conditionalFormatting sqref="H18">
    <cfRule type="expression" dxfId="107" priority="3" stopIfTrue="1">
      <formula>AND(COUNT($H$9:$H$18)&lt;$F$1,ISBLANK(H18))</formula>
    </cfRule>
  </conditionalFormatting>
  <conditionalFormatting sqref="C18 E18:G18">
    <cfRule type="expression" dxfId="106" priority="4" stopIfTrue="1">
      <formula>AND($B$48=FALSE,ISBLANK(C18))</formula>
    </cfRule>
  </conditionalFormatting>
  <conditionalFormatting sqref="G48">
    <cfRule type="expression" dxfId="105" priority="1">
      <formula>$L$46="Nein"</formula>
    </cfRule>
    <cfRule type="expression" dxfId="104" priority="2">
      <formula>OR($L$47="Nein",AND($L$46="Ja",$G$48=""))</formula>
    </cfRule>
  </conditionalFormatting>
  <dataValidations count="6">
    <dataValidation type="whole" allowBlank="1" showInputMessage="1" showErrorMessage="1" errorTitle="Eingegebener Wert ist ungültig" error="Es können nur ganze Zahlen zwischen 1 und 50 eingegeben werden." sqref="G48">
      <formula1>1</formula1>
      <formula2>50</formula2>
    </dataValidation>
    <dataValidation type="date" allowBlank="1" showInputMessage="1" showErrorMessage="1" errorTitle="Eigegebener Wert ist ungültig" error="Es muß ein gültiges Datum eingegeben werden._x000a_Die Teilnehmer müssen zwischen 10 und 18 Jahren alt sein (Geburtsjahr)" sqref="H9:H18">
      <formula1>DATE(YEAR(I$4)-18,1,1)</formula1>
      <formula2>DATE(YEAR(I$4)-10,12,31)</formula2>
    </dataValidation>
    <dataValidation type="list" allowBlank="1" showDropDown="1" showErrorMessage="1" errorTitle="Eingegebener Wert ist ungültig" error="Es können nur die Werte 1, 3 oder 5 eingegeben werden" sqref="D24:E28 D34:E42">
      <formula1>"1,3,5"</formula1>
    </dataValidation>
    <dataValidation type="whole" allowBlank="1" showErrorMessage="1" errorTitle="Eingegebener Wert ist ungültig" error="Es können nur ganze Zahlen eingegeben werden" sqref="E31">
      <formula1>0</formula1>
      <formula2>60</formula2>
    </dataValidation>
    <dataValidation type="whole" allowBlank="1" showErrorMessage="1" errorTitle="Eingegebener Wert ist ungültig" error="Es können nur ganze Zahlen von 0 bis 60 eingegeben werden" sqref="G30:G31 E45 E30 G45">
      <formula1>0</formula1>
      <formula2>60</formula2>
    </dataValidation>
    <dataValidation type="whole" allowBlank="1" showInputMessage="1" showErrorMessage="1" errorTitle="Eingegebener Wert ungültig" error="Es können nur ganze Zahlen von 0 bis 50 eingegeben werden" sqref="H24:H28 H34:H42">
      <formula1>0</formula1>
      <formula2>1000</formula2>
    </dataValidation>
  </dataValidations>
  <pageMargins left="0.59055118110236227" right="0.39370078740157483" top="0.78740157480314965" bottom="0.78740157480314965" header="0.31496062992125984" footer="0.39370078740157483"/>
  <pageSetup paperSize="9" scale="95" orientation="portrait" r:id="rId1"/>
  <headerFooter>
    <oddFooter>&amp;R&amp;8Druck: &amp;D/&amp;T&amp;L&amp;06BWB-Auswertung V1.3_x000D_(c)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265" r:id="rId4" name="Check Box 1">
              <controlPr defaultSize="0" print="0" autoFill="0" autoLine="0" autoPict="0">
                <anchor moveWithCells="1">
                  <from>
                    <xdr:col>1</xdr:col>
                    <xdr:colOff>114300</xdr:colOff>
                    <xdr:row>47</xdr:row>
                    <xdr:rowOff>57150</xdr:rowOff>
                  </from>
                  <to>
                    <xdr:col>4</xdr:col>
                    <xdr:colOff>590550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266" r:id="rId5" name="Check Box 2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8</xdr:row>
                    <xdr:rowOff>0</xdr:rowOff>
                  </from>
                  <to>
                    <xdr:col>2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267" r:id="rId6" name="Check Box 3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9</xdr:row>
                    <xdr:rowOff>0</xdr:rowOff>
                  </from>
                  <to>
                    <xdr:col>2</xdr:col>
                    <xdr:colOff>85725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268" r:id="rId7" name="Check Box 4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10</xdr:row>
                    <xdr:rowOff>0</xdr:rowOff>
                  </from>
                  <to>
                    <xdr:col>2</xdr:col>
                    <xdr:colOff>85725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269" r:id="rId8" name="Check Box 5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11</xdr:row>
                    <xdr:rowOff>0</xdr:rowOff>
                  </from>
                  <to>
                    <xdr:col>2</xdr:col>
                    <xdr:colOff>85725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270" r:id="rId9" name="Check Box 6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12</xdr:row>
                    <xdr:rowOff>0</xdr:rowOff>
                  </from>
                  <to>
                    <xdr:col>2</xdr:col>
                    <xdr:colOff>85725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271" r:id="rId10" name="Check Box 7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13</xdr:row>
                    <xdr:rowOff>0</xdr:rowOff>
                  </from>
                  <to>
                    <xdr:col>2</xdr:col>
                    <xdr:colOff>85725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272" r:id="rId11" name="Check Box 8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14</xdr:row>
                    <xdr:rowOff>0</xdr:rowOff>
                  </from>
                  <to>
                    <xdr:col>2</xdr:col>
                    <xdr:colOff>85725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273" r:id="rId12" name="Check Box 9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15</xdr:row>
                    <xdr:rowOff>0</xdr:rowOff>
                  </from>
                  <to>
                    <xdr:col>2</xdr:col>
                    <xdr:colOff>85725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274" r:id="rId13" name="Check Box 10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16</xdr:row>
                    <xdr:rowOff>0</xdr:rowOff>
                  </from>
                  <to>
                    <xdr:col>2</xdr:col>
                    <xdr:colOff>85725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275" r:id="rId14" name="Check Box 11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17</xdr:row>
                    <xdr:rowOff>0</xdr:rowOff>
                  </from>
                  <to>
                    <xdr:col>2</xdr:col>
                    <xdr:colOff>85725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276" r:id="rId15" name="Button 12">
              <controlPr defaultSize="0" print="0" autoFill="0" autoPict="0" macro="[0]!WBDrucken">
                <anchor moveWithCells="1">
                  <from>
                    <xdr:col>7</xdr:col>
                    <xdr:colOff>695325</xdr:colOff>
                    <xdr:row>48</xdr:row>
                    <xdr:rowOff>123825</xdr:rowOff>
                  </from>
                  <to>
                    <xdr:col>8</xdr:col>
                    <xdr:colOff>447675</xdr:colOff>
                    <xdr:row>49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3">
    <pageSetUpPr fitToPage="1"/>
  </sheetPr>
  <dimension ref="A1:M51"/>
  <sheetViews>
    <sheetView zoomScaleNormal="100" workbookViewId="0">
      <pane ySplit="3" topLeftCell="A4" activePane="bottomLeft" state="frozen"/>
      <selection activeCell="C9" sqref="C9:D9"/>
      <selection pane="bottomLeft" activeCell="C9" sqref="C9:D9"/>
    </sheetView>
  </sheetViews>
  <sheetFormatPr baseColWidth="10" defaultRowHeight="12.75" x14ac:dyDescent="0.2"/>
  <cols>
    <col min="1" max="2" width="5.28515625" style="19" customWidth="1"/>
    <col min="3" max="3" width="19" style="19" customWidth="1"/>
    <col min="4" max="7" width="9.85546875" style="19" customWidth="1"/>
    <col min="8" max="8" width="19" style="19" customWidth="1"/>
    <col min="9" max="9" width="14.42578125" style="19" customWidth="1"/>
    <col min="10" max="10" width="5.28515625" style="19" customWidth="1"/>
    <col min="11" max="11" width="11.42578125" style="19"/>
    <col min="12" max="13" width="11.42578125" style="178" hidden="1" customWidth="1"/>
    <col min="14" max="16384" width="11.42578125" style="19"/>
  </cols>
  <sheetData>
    <row r="1" spans="1:13" ht="21" thickBot="1" x14ac:dyDescent="0.25">
      <c r="A1" s="73" t="str">
        <f ca="1">HYPERLINK("["&amp;MID(CELL("Dateiname"), SEARCH("[", CELL("Dateiname"))+1, SEARCH("]", CELL("Dateiname"))- SEARCH("[", CELL("Dateiname")) -1)&amp;"]'Teilnehmer'!A"&amp;I3+5,"◄")</f>
        <v>◄</v>
      </c>
      <c r="B1" s="66"/>
      <c r="C1" s="76" t="s">
        <v>21</v>
      </c>
      <c r="D1" s="77" t="str">
        <f ca="1">IF(VLOOKUP($I$3,Teilnehmer!$B$6:$H$125,3)="x","Gruppe",IF((VLOOKUP($I$3,Teilnehmer!$B$6:$H$125,4)="x"),"Staffel","Fehler"))</f>
        <v>Fehler</v>
      </c>
      <c r="E1" s="75" t="s">
        <v>86</v>
      </c>
      <c r="F1" s="78">
        <f ca="1">IF(D1="Staffel",6,9)</f>
        <v>9</v>
      </c>
      <c r="G1" s="76">
        <f ca="1">IF(D1="Staffel",10,14)</f>
        <v>14</v>
      </c>
      <c r="H1" s="75" t="s">
        <v>87</v>
      </c>
      <c r="I1" s="77" t="str">
        <f ca="1">IF((VLOOKUP($I$3,Teilnehmer!B6:C125,2))="","",VLOOKUP($I$3,Teilnehmer!$B$6:$I$125,8))</f>
        <v/>
      </c>
      <c r="J1" s="18" t="str">
        <f ca="1">HYPERLINK("["&amp;MID(CELL("Dateiname"), SEARCH("[", CELL("Dateiname"))+1, SEARCH("]", CELL("Dateiname"))- SEARCH("[", CELL("Dateiname")) -1)&amp;"]'"&amp;$I$3&amp;"'!B51","▼")</f>
        <v>▼</v>
      </c>
      <c r="L1" s="181">
        <v>0</v>
      </c>
      <c r="M1" s="181" t="s">
        <v>186</v>
      </c>
    </row>
    <row r="2" spans="1:13" ht="16.5" x14ac:dyDescent="0.2">
      <c r="A2" s="163"/>
      <c r="B2" s="377" t="s">
        <v>18</v>
      </c>
      <c r="C2" s="378"/>
      <c r="D2" s="378" t="str">
        <f ca="1">IF((VLOOKUP($I$3,Teilnehmer!B6:C125,2))="","",VLOOKUP($I$3,Teilnehmer!B6:C125,2))</f>
        <v/>
      </c>
      <c r="E2" s="378"/>
      <c r="F2" s="378"/>
      <c r="G2" s="379"/>
      <c r="H2" s="20" t="s">
        <v>19</v>
      </c>
      <c r="I2" s="129" t="str">
        <f ca="1">IF((VLOOKUP($I$3,Teilnehmer!B6:V125,2))="","",IF(Teilnehmer!J2="Nein","",VLOOKUP($I$3,Teilnehmer!B6:V125,21)))</f>
        <v/>
      </c>
      <c r="J2" s="163"/>
      <c r="L2" s="181" t="s">
        <v>183</v>
      </c>
    </row>
    <row r="3" spans="1:13" ht="17.25" thickBot="1" x14ac:dyDescent="0.25">
      <c r="A3" s="163"/>
      <c r="B3" s="380" t="s">
        <v>4</v>
      </c>
      <c r="C3" s="381"/>
      <c r="D3" s="381" t="str">
        <f ca="1">IF(VLOOKUP($I$3,Teilnehmer!$B$6:$C$125,2)="","",IF(Startseite!$C$8="","",Startseite!$C$8))</f>
        <v/>
      </c>
      <c r="E3" s="381"/>
      <c r="F3" s="381"/>
      <c r="G3" s="382"/>
      <c r="H3" s="21" t="s">
        <v>20</v>
      </c>
      <c r="I3" s="22">
        <f ca="1">VALUE(MID(CELL("dateiname",A1),FIND("]",CELL("dateiname",A1))+1,255))</f>
        <v>3</v>
      </c>
      <c r="J3" s="163"/>
    </row>
    <row r="4" spans="1:13" ht="16.5" x14ac:dyDescent="0.25">
      <c r="A4" s="163"/>
      <c r="B4" s="380" t="s">
        <v>5</v>
      </c>
      <c r="C4" s="381"/>
      <c r="D4" s="381" t="str">
        <f ca="1">IF(VLOOKUP($I$3,Teilnehmer!$B$6:$C$125,2)="","",IF(Startseite!$C$10="","",Startseite!$C$10))</f>
        <v/>
      </c>
      <c r="E4" s="381"/>
      <c r="F4" s="381"/>
      <c r="G4" s="382"/>
      <c r="H4" s="23" t="s">
        <v>2</v>
      </c>
      <c r="I4" s="74">
        <f ca="1">Startseite!$C$6</f>
        <v>43331</v>
      </c>
      <c r="J4" s="163"/>
    </row>
    <row r="5" spans="1:13" ht="17.25" thickBot="1" x14ac:dyDescent="0.25">
      <c r="A5" s="163"/>
      <c r="B5" s="385" t="s">
        <v>6</v>
      </c>
      <c r="C5" s="386"/>
      <c r="D5" s="386" t="str">
        <f ca="1">IF(VLOOKUP($I$3,Teilnehmer!$B$6:$C$125,2)="","",IF(Startseite!$C$12="","",Startseite!$C$12))</f>
        <v/>
      </c>
      <c r="E5" s="386"/>
      <c r="F5" s="386"/>
      <c r="G5" s="387"/>
      <c r="H5" s="388" t="str">
        <f ca="1">"Wertung: "&amp;IF(VLOOKUP($I$3,Teilnehmer!$B$6:$H$125,3)="x","Gruppe",IF((VLOOKUP($I$3,Teilnehmer!$B$6:$H$125,4)="x"),"Staffel",""))&amp;" "&amp;IF(VLOOKUP($I$3,Teilnehmer!$B$6:$H$125,5)="x","Jungen",IF((VLOOKUP($I$3,Teilnehmer!$B$6:$H$125,6)="x"),"Mädchen",IF((VLOOKUP($I$3,Teilnehmer!$B$6:$H$125,7)="x"),IF(VLOOKUP($I$3,Teilnehmer!$B$6:$I$125,8)="A+B-Teil","AK",IF(VLOOKUP($I$3,Teilnehmer!$B$6:$I$125,8)="Nur A-Teil","AK-nurA",IF(VLOOKUP($I$3,Teilnehmer!$B$6:$I$125,8)="Nur B-Teil","AK-NurB",""))),"")))</f>
        <v xml:space="preserve">Wertung:  </v>
      </c>
      <c r="I5" s="389"/>
      <c r="J5" s="163"/>
    </row>
    <row r="6" spans="1:13" ht="6.95" customHeight="1" thickBot="1" x14ac:dyDescent="0.25">
      <c r="A6" s="163"/>
      <c r="B6" s="390"/>
      <c r="C6" s="390"/>
      <c r="D6" s="390"/>
      <c r="E6" s="390"/>
      <c r="F6" s="390"/>
      <c r="G6" s="390"/>
      <c r="H6" s="390"/>
      <c r="I6" s="390"/>
      <c r="J6" s="163"/>
    </row>
    <row r="7" spans="1:13" ht="17.25" thickBot="1" x14ac:dyDescent="0.3">
      <c r="A7" s="163"/>
      <c r="B7" s="391" t="s">
        <v>22</v>
      </c>
      <c r="C7" s="392"/>
      <c r="D7" s="392"/>
      <c r="E7" s="392"/>
      <c r="F7" s="392"/>
      <c r="G7" s="392"/>
      <c r="H7" s="392"/>
      <c r="I7" s="393"/>
      <c r="J7" s="163"/>
    </row>
    <row r="8" spans="1:13" ht="16.5" thickBot="1" x14ac:dyDescent="0.3">
      <c r="A8" s="163"/>
      <c r="B8" s="24" t="s">
        <v>23</v>
      </c>
      <c r="C8" s="394" t="s">
        <v>24</v>
      </c>
      <c r="D8" s="394"/>
      <c r="E8" s="394" t="s">
        <v>25</v>
      </c>
      <c r="F8" s="394"/>
      <c r="G8" s="394"/>
      <c r="H8" s="25" t="s">
        <v>26</v>
      </c>
      <c r="I8" s="26" t="s">
        <v>27</v>
      </c>
      <c r="J8" s="163"/>
      <c r="L8" s="178" t="b">
        <f>IF(OR(L9:L18),TRUE,FALSE)</f>
        <v>0</v>
      </c>
      <c r="M8" s="178" t="s">
        <v>235</v>
      </c>
    </row>
    <row r="9" spans="1:13" ht="15.75" x14ac:dyDescent="0.25">
      <c r="A9" s="27" t="b">
        <v>1</v>
      </c>
      <c r="B9" s="28">
        <v>1</v>
      </c>
      <c r="C9" s="383"/>
      <c r="D9" s="383"/>
      <c r="E9" s="383"/>
      <c r="F9" s="383"/>
      <c r="G9" s="383"/>
      <c r="H9" s="29"/>
      <c r="I9" s="30" t="str">
        <f>IF(OR(A9=FALSE,ISBLANK(H9)),"",(YEAR(I$4)-YEAR(H9)))</f>
        <v/>
      </c>
      <c r="J9" s="163"/>
      <c r="L9" s="178" t="b">
        <f t="shared" ref="L9:L18" si="0">IF(OR(C9&lt;&gt;"",E9&lt;&gt;"",H9&lt;&gt;""),TRUE,FALSE)</f>
        <v>0</v>
      </c>
      <c r="M9" s="178" t="s">
        <v>225</v>
      </c>
    </row>
    <row r="10" spans="1:13" ht="15.75" x14ac:dyDescent="0.25">
      <c r="A10" s="27" t="b">
        <v>1</v>
      </c>
      <c r="B10" s="31">
        <v>2</v>
      </c>
      <c r="C10" s="384"/>
      <c r="D10" s="384"/>
      <c r="E10" s="384"/>
      <c r="F10" s="384"/>
      <c r="G10" s="384"/>
      <c r="H10" s="29"/>
      <c r="I10" s="30" t="str">
        <f t="shared" ref="I10:I18" si="1">IF(OR(A10=FALSE,ISBLANK(H10)),"",(YEAR(I$4)-YEAR(H10)))</f>
        <v/>
      </c>
      <c r="J10" s="163"/>
      <c r="L10" s="178" t="b">
        <f t="shared" si="0"/>
        <v>0</v>
      </c>
      <c r="M10" s="178" t="s">
        <v>226</v>
      </c>
    </row>
    <row r="11" spans="1:13" ht="15.75" x14ac:dyDescent="0.25">
      <c r="A11" s="27" t="b">
        <v>1</v>
      </c>
      <c r="B11" s="31">
        <v>3</v>
      </c>
      <c r="C11" s="384"/>
      <c r="D11" s="384"/>
      <c r="E11" s="384"/>
      <c r="F11" s="384"/>
      <c r="G11" s="384"/>
      <c r="H11" s="29"/>
      <c r="I11" s="30" t="str">
        <f t="shared" si="1"/>
        <v/>
      </c>
      <c r="J11" s="163"/>
      <c r="L11" s="178" t="b">
        <f t="shared" si="0"/>
        <v>0</v>
      </c>
      <c r="M11" s="178" t="s">
        <v>227</v>
      </c>
    </row>
    <row r="12" spans="1:13" ht="15.75" x14ac:dyDescent="0.25">
      <c r="A12" s="27" t="b">
        <v>1</v>
      </c>
      <c r="B12" s="31">
        <v>4</v>
      </c>
      <c r="C12" s="384"/>
      <c r="D12" s="384"/>
      <c r="E12" s="384"/>
      <c r="F12" s="384"/>
      <c r="G12" s="384"/>
      <c r="H12" s="29"/>
      <c r="I12" s="30" t="str">
        <f t="shared" si="1"/>
        <v/>
      </c>
      <c r="J12" s="163"/>
      <c r="L12" s="178" t="b">
        <f t="shared" si="0"/>
        <v>0</v>
      </c>
      <c r="M12" s="178" t="s">
        <v>228</v>
      </c>
    </row>
    <row r="13" spans="1:13" ht="15.75" x14ac:dyDescent="0.25">
      <c r="A13" s="27" t="b">
        <v>1</v>
      </c>
      <c r="B13" s="31">
        <v>5</v>
      </c>
      <c r="C13" s="384"/>
      <c r="D13" s="384"/>
      <c r="E13" s="384"/>
      <c r="F13" s="384"/>
      <c r="G13" s="384"/>
      <c r="H13" s="29"/>
      <c r="I13" s="30" t="str">
        <f t="shared" si="1"/>
        <v/>
      </c>
      <c r="J13" s="163"/>
      <c r="L13" s="178" t="b">
        <f t="shared" si="0"/>
        <v>0</v>
      </c>
      <c r="M13" s="178" t="s">
        <v>229</v>
      </c>
    </row>
    <row r="14" spans="1:13" ht="15.75" x14ac:dyDescent="0.25">
      <c r="A14" s="27" t="b">
        <v>1</v>
      </c>
      <c r="B14" s="31">
        <v>6</v>
      </c>
      <c r="C14" s="384"/>
      <c r="D14" s="384"/>
      <c r="E14" s="384"/>
      <c r="F14" s="384"/>
      <c r="G14" s="384"/>
      <c r="H14" s="29"/>
      <c r="I14" s="30" t="str">
        <f t="shared" si="1"/>
        <v/>
      </c>
      <c r="J14" s="163"/>
      <c r="L14" s="178" t="b">
        <f t="shared" si="0"/>
        <v>0</v>
      </c>
      <c r="M14" s="178" t="s">
        <v>230</v>
      </c>
    </row>
    <row r="15" spans="1:13" ht="15.75" x14ac:dyDescent="0.25">
      <c r="A15" s="27" t="b">
        <v>1</v>
      </c>
      <c r="B15" s="31">
        <v>7</v>
      </c>
      <c r="C15" s="384"/>
      <c r="D15" s="384"/>
      <c r="E15" s="384"/>
      <c r="F15" s="384"/>
      <c r="G15" s="384"/>
      <c r="H15" s="29"/>
      <c r="I15" s="30" t="str">
        <f t="shared" si="1"/>
        <v/>
      </c>
      <c r="J15" s="163"/>
      <c r="L15" s="178" t="b">
        <f t="shared" si="0"/>
        <v>0</v>
      </c>
      <c r="M15" s="178" t="s">
        <v>231</v>
      </c>
    </row>
    <row r="16" spans="1:13" ht="15.75" x14ac:dyDescent="0.25">
      <c r="A16" s="27" t="b">
        <v>1</v>
      </c>
      <c r="B16" s="31">
        <v>8</v>
      </c>
      <c r="C16" s="384"/>
      <c r="D16" s="384"/>
      <c r="E16" s="384"/>
      <c r="F16" s="384"/>
      <c r="G16" s="384"/>
      <c r="H16" s="29"/>
      <c r="I16" s="30" t="str">
        <f t="shared" si="1"/>
        <v/>
      </c>
      <c r="J16" s="163"/>
      <c r="L16" s="178" t="b">
        <f t="shared" si="0"/>
        <v>0</v>
      </c>
      <c r="M16" s="178" t="s">
        <v>232</v>
      </c>
    </row>
    <row r="17" spans="1:13" ht="15.75" x14ac:dyDescent="0.25">
      <c r="A17" s="27" t="b">
        <v>1</v>
      </c>
      <c r="B17" s="31">
        <v>9</v>
      </c>
      <c r="C17" s="384"/>
      <c r="D17" s="384"/>
      <c r="E17" s="384"/>
      <c r="F17" s="384"/>
      <c r="G17" s="384"/>
      <c r="H17" s="29"/>
      <c r="I17" s="30" t="str">
        <f t="shared" si="1"/>
        <v/>
      </c>
      <c r="J17" s="163"/>
      <c r="L17" s="178" t="b">
        <f t="shared" si="0"/>
        <v>0</v>
      </c>
      <c r="M17" s="178" t="s">
        <v>233</v>
      </c>
    </row>
    <row r="18" spans="1:13" ht="16.5" thickBot="1" x14ac:dyDescent="0.3">
      <c r="A18" s="27" t="b">
        <v>0</v>
      </c>
      <c r="B18" s="32" t="s">
        <v>28</v>
      </c>
      <c r="C18" s="384"/>
      <c r="D18" s="384"/>
      <c r="E18" s="384"/>
      <c r="F18" s="384"/>
      <c r="G18" s="384"/>
      <c r="H18" s="29"/>
      <c r="I18" s="30" t="str">
        <f t="shared" si="1"/>
        <v/>
      </c>
      <c r="J18" s="163"/>
      <c r="L18" s="178" t="b">
        <f t="shared" si="0"/>
        <v>0</v>
      </c>
      <c r="M18" s="178" t="s">
        <v>234</v>
      </c>
    </row>
    <row r="19" spans="1:13" ht="15.75" x14ac:dyDescent="0.25">
      <c r="A19" s="163"/>
      <c r="B19" s="403"/>
      <c r="C19" s="404"/>
      <c r="D19" s="404"/>
      <c r="E19" s="404"/>
      <c r="F19" s="404"/>
      <c r="G19" s="405"/>
      <c r="H19" s="33" t="s">
        <v>29</v>
      </c>
      <c r="I19" s="34">
        <f>SUM(I9:I18)</f>
        <v>0</v>
      </c>
      <c r="J19" s="163"/>
    </row>
    <row r="20" spans="1:13" ht="16.5" thickBot="1" x14ac:dyDescent="0.3">
      <c r="A20" s="163"/>
      <c r="B20" s="406" t="s">
        <v>30</v>
      </c>
      <c r="C20" s="407"/>
      <c r="D20" s="407"/>
      <c r="E20" s="407"/>
      <c r="F20" s="407"/>
      <c r="G20" s="408"/>
      <c r="H20" s="35" t="str">
        <f ca="1">"Alter : "&amp;F1</f>
        <v>Alter : 9</v>
      </c>
      <c r="I20" s="36">
        <f ca="1">ROUND(I19/F1,0)</f>
        <v>0</v>
      </c>
      <c r="J20" s="163"/>
    </row>
    <row r="21" spans="1:13" ht="6.95" customHeight="1" thickBot="1" x14ac:dyDescent="0.25">
      <c r="A21" s="163"/>
      <c r="B21" s="390"/>
      <c r="C21" s="390"/>
      <c r="D21" s="390"/>
      <c r="E21" s="390"/>
      <c r="F21" s="390"/>
      <c r="G21" s="390"/>
      <c r="H21" s="390"/>
      <c r="I21" s="390"/>
      <c r="J21" s="163"/>
    </row>
    <row r="22" spans="1:13" ht="17.25" thickBot="1" x14ac:dyDescent="0.3">
      <c r="A22" s="163"/>
      <c r="B22" s="391" t="s">
        <v>31</v>
      </c>
      <c r="C22" s="392"/>
      <c r="D22" s="392"/>
      <c r="E22" s="392"/>
      <c r="F22" s="392"/>
      <c r="G22" s="392"/>
      <c r="H22" s="392"/>
      <c r="I22" s="393"/>
      <c r="J22" s="163"/>
    </row>
    <row r="23" spans="1:13" ht="15.75" x14ac:dyDescent="0.25">
      <c r="A23" s="163"/>
      <c r="B23" s="395" t="s">
        <v>32</v>
      </c>
      <c r="C23" s="396"/>
      <c r="D23" s="397" t="s">
        <v>33</v>
      </c>
      <c r="E23" s="397"/>
      <c r="F23" s="398" t="s">
        <v>34</v>
      </c>
      <c r="G23" s="398"/>
      <c r="H23" s="37" t="s">
        <v>35</v>
      </c>
      <c r="I23" s="88">
        <v>1000</v>
      </c>
      <c r="J23" s="163"/>
    </row>
    <row r="24" spans="1:13" ht="15.75" x14ac:dyDescent="0.25">
      <c r="A24" s="163"/>
      <c r="B24" s="399" t="s">
        <v>36</v>
      </c>
      <c r="C24" s="400"/>
      <c r="D24" s="401"/>
      <c r="E24" s="401"/>
      <c r="F24" s="402" t="s">
        <v>37</v>
      </c>
      <c r="G24" s="402"/>
      <c r="H24" s="39"/>
      <c r="I24" s="409"/>
      <c r="J24" s="163"/>
      <c r="L24" s="178" t="b">
        <f>IF(AND(D24&lt;&gt;"",D25&lt;&gt;"",D26&lt;&gt;"",D27&lt;&gt;""),TRUE,FALSE)</f>
        <v>0</v>
      </c>
      <c r="M24" s="179" t="s">
        <v>98</v>
      </c>
    </row>
    <row r="25" spans="1:13" ht="15.75" x14ac:dyDescent="0.25">
      <c r="A25" s="163"/>
      <c r="B25" s="399" t="s">
        <v>38</v>
      </c>
      <c r="C25" s="400"/>
      <c r="D25" s="401"/>
      <c r="E25" s="401"/>
      <c r="F25" s="402" t="s">
        <v>37</v>
      </c>
      <c r="G25" s="402"/>
      <c r="H25" s="39"/>
      <c r="I25" s="410"/>
      <c r="J25" s="163"/>
      <c r="L25" s="178" t="b">
        <f ca="1">IF(OR(D1="Staffel",AND(D1="Gruppe",D28&lt;&gt;"")),TRUE,FALSE)</f>
        <v>0</v>
      </c>
      <c r="M25" s="178" t="s">
        <v>99</v>
      </c>
    </row>
    <row r="26" spans="1:13" ht="15.75" x14ac:dyDescent="0.25">
      <c r="A26" s="163"/>
      <c r="B26" s="399" t="s">
        <v>39</v>
      </c>
      <c r="C26" s="400"/>
      <c r="D26" s="401"/>
      <c r="E26" s="401"/>
      <c r="F26" s="402" t="s">
        <v>37</v>
      </c>
      <c r="G26" s="402"/>
      <c r="H26" s="39"/>
      <c r="I26" s="410"/>
      <c r="J26" s="163"/>
      <c r="L26" s="178" t="b">
        <f>IF(AND(E30&lt;&gt;"",G30&lt;&gt;"",G31&lt;&gt;""),TRUE,FALSE)</f>
        <v>0</v>
      </c>
      <c r="M26" s="178" t="s">
        <v>100</v>
      </c>
    </row>
    <row r="27" spans="1:13" ht="15.75" x14ac:dyDescent="0.25">
      <c r="A27" s="163"/>
      <c r="B27" s="399" t="s">
        <v>40</v>
      </c>
      <c r="C27" s="400"/>
      <c r="D27" s="401"/>
      <c r="E27" s="401"/>
      <c r="F27" s="402" t="s">
        <v>37</v>
      </c>
      <c r="G27" s="402"/>
      <c r="H27" s="39"/>
      <c r="I27" s="410"/>
      <c r="J27" s="163"/>
      <c r="L27" s="178" t="b">
        <f ca="1">AND(L24,L25,L26)</f>
        <v>0</v>
      </c>
      <c r="M27" s="178" t="s">
        <v>101</v>
      </c>
    </row>
    <row r="28" spans="1:13" ht="15.75" x14ac:dyDescent="0.25">
      <c r="A28" s="163"/>
      <c r="B28" s="399" t="s">
        <v>41</v>
      </c>
      <c r="C28" s="400"/>
      <c r="D28" s="401"/>
      <c r="E28" s="401"/>
      <c r="F28" s="402" t="s">
        <v>37</v>
      </c>
      <c r="G28" s="402"/>
      <c r="H28" s="39"/>
      <c r="I28" s="411"/>
      <c r="J28" s="163"/>
    </row>
    <row r="29" spans="1:13" ht="15.75" x14ac:dyDescent="0.25">
      <c r="A29" s="163"/>
      <c r="B29" s="421" t="s">
        <v>42</v>
      </c>
      <c r="C29" s="422"/>
      <c r="D29" s="422"/>
      <c r="E29" s="422"/>
      <c r="F29" s="422"/>
      <c r="G29" s="422"/>
      <c r="H29" s="40" t="s">
        <v>43</v>
      </c>
      <c r="I29" s="41">
        <f>SUM(H24:H28)</f>
        <v>0</v>
      </c>
      <c r="J29" s="163"/>
    </row>
    <row r="30" spans="1:13" ht="15.75" x14ac:dyDescent="0.25">
      <c r="A30" s="163"/>
      <c r="B30" s="419" t="s">
        <v>44</v>
      </c>
      <c r="C30" s="420"/>
      <c r="D30" s="42" t="s">
        <v>45</v>
      </c>
      <c r="E30" s="43"/>
      <c r="F30" s="42" t="s">
        <v>46</v>
      </c>
      <c r="G30" s="43"/>
      <c r="H30" s="44">
        <f ca="1">IF(D1="Staffel",Startseite!$E$28,Startseite!$E$27)</f>
        <v>4.1666666666666666E-3</v>
      </c>
      <c r="I30" s="45">
        <f ca="1">IF((((E30*60)+G30)-H30*24*3600)&gt;0,(((E30*60)+G30)-H30*24*3600),0)</f>
        <v>0</v>
      </c>
      <c r="J30" s="163"/>
    </row>
    <row r="31" spans="1:13" ht="16.5" thickBot="1" x14ac:dyDescent="0.3">
      <c r="A31" s="163"/>
      <c r="B31" s="419" t="s">
        <v>47</v>
      </c>
      <c r="C31" s="420"/>
      <c r="D31" s="42" t="s">
        <v>45</v>
      </c>
      <c r="E31" s="43"/>
      <c r="F31" s="42" t="s">
        <v>46</v>
      </c>
      <c r="G31" s="43"/>
      <c r="H31" s="46" t="s">
        <v>43</v>
      </c>
      <c r="I31" s="47">
        <f>IF(E31="",G31,((E31*60)+G31))</f>
        <v>0</v>
      </c>
      <c r="J31" s="163"/>
    </row>
    <row r="32" spans="1:13" ht="16.5" thickBot="1" x14ac:dyDescent="0.3">
      <c r="A32" s="163"/>
      <c r="B32" s="412" t="s">
        <v>48</v>
      </c>
      <c r="C32" s="413"/>
      <c r="D32" s="413"/>
      <c r="E32" s="413"/>
      <c r="F32" s="413"/>
      <c r="G32" s="413"/>
      <c r="H32" s="414"/>
      <c r="I32" s="48">
        <f ca="1">I23-I29-I30-I31</f>
        <v>1000</v>
      </c>
      <c r="J32" s="163"/>
    </row>
    <row r="33" spans="1:13" ht="15.75" x14ac:dyDescent="0.25">
      <c r="A33" s="163"/>
      <c r="B33" s="415" t="s">
        <v>49</v>
      </c>
      <c r="C33" s="416"/>
      <c r="D33" s="417" t="s">
        <v>33</v>
      </c>
      <c r="E33" s="417"/>
      <c r="F33" s="418" t="s">
        <v>34</v>
      </c>
      <c r="G33" s="418"/>
      <c r="H33" s="49" t="s">
        <v>35</v>
      </c>
      <c r="I33" s="38">
        <v>400</v>
      </c>
      <c r="J33" s="163"/>
    </row>
    <row r="34" spans="1:13" ht="15.75" x14ac:dyDescent="0.25">
      <c r="A34" s="163"/>
      <c r="B34" s="419" t="s">
        <v>50</v>
      </c>
      <c r="C34" s="420"/>
      <c r="D34" s="401"/>
      <c r="E34" s="401"/>
      <c r="F34" s="402" t="s">
        <v>37</v>
      </c>
      <c r="G34" s="402"/>
      <c r="H34" s="39"/>
      <c r="I34" s="423"/>
      <c r="J34" s="163"/>
    </row>
    <row r="35" spans="1:13" ht="15.75" x14ac:dyDescent="0.25">
      <c r="A35" s="163"/>
      <c r="B35" s="419" t="s">
        <v>51</v>
      </c>
      <c r="C35" s="420"/>
      <c r="D35" s="401"/>
      <c r="E35" s="401"/>
      <c r="F35" s="402" t="s">
        <v>37</v>
      </c>
      <c r="G35" s="402"/>
      <c r="H35" s="39"/>
      <c r="I35" s="424"/>
      <c r="J35" s="163"/>
      <c r="L35" s="178" t="b">
        <f>IF(AND(D34&lt;&gt;"",D35&lt;&gt;"",D36&lt;&gt;"",D37&lt;&gt;"",D38&lt;&gt;"",D39&lt;&gt;""),TRUE,FALSE)</f>
        <v>0</v>
      </c>
      <c r="M35" s="179" t="s">
        <v>103</v>
      </c>
    </row>
    <row r="36" spans="1:13" ht="15.75" x14ac:dyDescent="0.25">
      <c r="A36" s="163"/>
      <c r="B36" s="419" t="s">
        <v>52</v>
      </c>
      <c r="C36" s="420"/>
      <c r="D36" s="401"/>
      <c r="E36" s="401"/>
      <c r="F36" s="402" t="s">
        <v>37</v>
      </c>
      <c r="G36" s="402"/>
      <c r="H36" s="39"/>
      <c r="I36" s="424"/>
      <c r="J36" s="163"/>
      <c r="L36" s="178" t="b">
        <f ca="1">IF(OR(D1="Staffel",AND(D1="Gruppe",D40&lt;&gt;"",D41&lt;&gt;"",D42&lt;&gt;"")),TRUE,FALSE)</f>
        <v>0</v>
      </c>
      <c r="M36" s="178" t="s">
        <v>104</v>
      </c>
    </row>
    <row r="37" spans="1:13" ht="15.75" x14ac:dyDescent="0.25">
      <c r="A37" s="163"/>
      <c r="B37" s="419" t="s">
        <v>53</v>
      </c>
      <c r="C37" s="420"/>
      <c r="D37" s="401"/>
      <c r="E37" s="401"/>
      <c r="F37" s="402" t="s">
        <v>37</v>
      </c>
      <c r="G37" s="402"/>
      <c r="H37" s="39"/>
      <c r="I37" s="424"/>
      <c r="J37" s="163"/>
      <c r="L37" s="178" t="b">
        <f>IF(AND(E45&lt;&gt;"",G45&lt;&gt;""),TRUE,FALSE)</f>
        <v>0</v>
      </c>
      <c r="M37" s="178" t="s">
        <v>100</v>
      </c>
    </row>
    <row r="38" spans="1:13" ht="15.75" x14ac:dyDescent="0.25">
      <c r="A38" s="163"/>
      <c r="B38" s="419" t="s">
        <v>54</v>
      </c>
      <c r="C38" s="420"/>
      <c r="D38" s="401"/>
      <c r="E38" s="401"/>
      <c r="F38" s="402" t="s">
        <v>37</v>
      </c>
      <c r="G38" s="402"/>
      <c r="H38" s="39"/>
      <c r="I38" s="424"/>
      <c r="J38" s="163"/>
      <c r="L38" s="178" t="b">
        <f ca="1">AND(L35,L36,L37)</f>
        <v>0</v>
      </c>
      <c r="M38" s="178" t="s">
        <v>102</v>
      </c>
    </row>
    <row r="39" spans="1:13" ht="15.75" x14ac:dyDescent="0.25">
      <c r="A39" s="163"/>
      <c r="B39" s="419" t="s">
        <v>55</v>
      </c>
      <c r="C39" s="420"/>
      <c r="D39" s="401"/>
      <c r="E39" s="401"/>
      <c r="F39" s="402" t="s">
        <v>37</v>
      </c>
      <c r="G39" s="402"/>
      <c r="H39" s="39"/>
      <c r="I39" s="424"/>
      <c r="J39" s="163"/>
    </row>
    <row r="40" spans="1:13" ht="15.75" x14ac:dyDescent="0.25">
      <c r="A40" s="163"/>
      <c r="B40" s="419" t="s">
        <v>56</v>
      </c>
      <c r="C40" s="420"/>
      <c r="D40" s="401"/>
      <c r="E40" s="401"/>
      <c r="F40" s="402" t="s">
        <v>37</v>
      </c>
      <c r="G40" s="402"/>
      <c r="H40" s="39"/>
      <c r="I40" s="424"/>
      <c r="J40" s="163"/>
    </row>
    <row r="41" spans="1:13" ht="15.75" x14ac:dyDescent="0.25">
      <c r="A41" s="163"/>
      <c r="B41" s="419" t="s">
        <v>57</v>
      </c>
      <c r="C41" s="420"/>
      <c r="D41" s="401"/>
      <c r="E41" s="401"/>
      <c r="F41" s="402" t="s">
        <v>37</v>
      </c>
      <c r="G41" s="402"/>
      <c r="H41" s="39"/>
      <c r="I41" s="424"/>
      <c r="J41" s="163"/>
    </row>
    <row r="42" spans="1:13" ht="15.75" x14ac:dyDescent="0.25">
      <c r="A42" s="163"/>
      <c r="B42" s="419" t="s">
        <v>58</v>
      </c>
      <c r="C42" s="420"/>
      <c r="D42" s="401"/>
      <c r="E42" s="401"/>
      <c r="F42" s="402" t="s">
        <v>37</v>
      </c>
      <c r="G42" s="402"/>
      <c r="H42" s="39"/>
      <c r="I42" s="425"/>
      <c r="J42" s="163"/>
    </row>
    <row r="43" spans="1:13" ht="15.75" x14ac:dyDescent="0.25">
      <c r="A43" s="163"/>
      <c r="B43" s="421" t="s">
        <v>59</v>
      </c>
      <c r="C43" s="422"/>
      <c r="D43" s="422"/>
      <c r="E43" s="422"/>
      <c r="F43" s="422"/>
      <c r="G43" s="422"/>
      <c r="H43" s="40" t="s">
        <v>43</v>
      </c>
      <c r="I43" s="41">
        <f>SUM(H34:H42)</f>
        <v>0</v>
      </c>
      <c r="J43" s="163"/>
    </row>
    <row r="44" spans="1:13" ht="15.75" x14ac:dyDescent="0.25">
      <c r="A44" s="163"/>
      <c r="B44" s="419" t="s">
        <v>60</v>
      </c>
      <c r="C44" s="420"/>
      <c r="D44" s="42" t="s">
        <v>45</v>
      </c>
      <c r="E44" s="50">
        <f ca="1">IF(OR(I20&lt;10,I20&gt;18),0,VLOOKUP(I20,Startseite!$G$23:$I$31,2))</f>
        <v>0</v>
      </c>
      <c r="F44" s="42" t="s">
        <v>46</v>
      </c>
      <c r="G44" s="50">
        <f ca="1">IF(OR(I20&lt;10,I20&gt;18),0,VLOOKUP(I20,Startseite!$G$23:$I$31,3))</f>
        <v>0</v>
      </c>
      <c r="H44" s="51"/>
      <c r="I44" s="52"/>
      <c r="J44" s="163"/>
    </row>
    <row r="45" spans="1:13" ht="16.5" thickBot="1" x14ac:dyDescent="0.3">
      <c r="A45" s="163"/>
      <c r="B45" s="419" t="s">
        <v>61</v>
      </c>
      <c r="C45" s="420"/>
      <c r="D45" s="42" t="s">
        <v>45</v>
      </c>
      <c r="E45" s="43"/>
      <c r="F45" s="42" t="s">
        <v>46</v>
      </c>
      <c r="G45" s="43"/>
      <c r="H45" s="46" t="s">
        <v>62</v>
      </c>
      <c r="I45" s="47">
        <f>IF(AND(E45="",G45=""),0,((E44*60)+G44)-((E45*60)+G45))</f>
        <v>0</v>
      </c>
      <c r="J45" s="163"/>
      <c r="L45" s="180"/>
    </row>
    <row r="46" spans="1:13" ht="16.5" thickBot="1" x14ac:dyDescent="0.3">
      <c r="A46" s="163"/>
      <c r="B46" s="412" t="s">
        <v>63</v>
      </c>
      <c r="C46" s="413"/>
      <c r="D46" s="413"/>
      <c r="E46" s="413"/>
      <c r="F46" s="413"/>
      <c r="G46" s="413"/>
      <c r="H46" s="414"/>
      <c r="I46" s="48">
        <f>I33-I43+I45</f>
        <v>400</v>
      </c>
      <c r="J46" s="163"/>
      <c r="L46" s="181" t="str">
        <f ca="1">IF((VLOOKUP($I$3,Teilnehmer!B6:C125,2))="","",VLOOKUP($I$3,Teilnehmer!B6:AE125,29))</f>
        <v/>
      </c>
      <c r="M46" s="182" t="s">
        <v>128</v>
      </c>
    </row>
    <row r="47" spans="1:13" ht="16.5" thickBot="1" x14ac:dyDescent="0.3">
      <c r="A47" s="163"/>
      <c r="B47" s="429" t="s">
        <v>64</v>
      </c>
      <c r="C47" s="430"/>
      <c r="D47" s="431">
        <f>SUM(D24:E28)+SUM(D34:E42)</f>
        <v>0</v>
      </c>
      <c r="E47" s="431"/>
      <c r="F47" s="431" t="str">
        <f ca="1">"Summe : "&amp;G1</f>
        <v>Summe : 14</v>
      </c>
      <c r="G47" s="431"/>
      <c r="H47" s="53" t="s">
        <v>43</v>
      </c>
      <c r="I47" s="54">
        <f ca="1">D47/G1</f>
        <v>0</v>
      </c>
      <c r="J47" s="163"/>
      <c r="L47" s="181" t="str">
        <f ca="1">IF((VLOOKUP($I$3,Teilnehmer!B6:C125,2))="","",VLOOKUP($I$3,Teilnehmer!B6:AE125,30))</f>
        <v/>
      </c>
      <c r="M47" s="182" t="s">
        <v>129</v>
      </c>
    </row>
    <row r="48" spans="1:13" ht="30" customHeight="1" thickBot="1" x14ac:dyDescent="0.25">
      <c r="A48" s="163"/>
      <c r="B48" s="432" t="b">
        <v>0</v>
      </c>
      <c r="C48" s="432"/>
      <c r="D48" s="432"/>
      <c r="E48" s="432"/>
      <c r="F48" s="140" t="str">
        <f ca="1">IF((VLOOKUP($I$3,Teilnehmer!B6:C125,2))="","",IF(VLOOKUP($I$3,Teilnehmer!B6:AE125,28)="Ja","Losentscheid
notwendig:",""))</f>
        <v/>
      </c>
      <c r="G48" s="139"/>
      <c r="H48" s="55" t="s">
        <v>65</v>
      </c>
      <c r="I48" s="87">
        <f ca="1">IF(OR($B$48=FALSE,I20&lt;10,I20&gt;18),0,I32+I46-I47)</f>
        <v>0</v>
      </c>
      <c r="J48" s="163"/>
    </row>
    <row r="49" spans="1:10" ht="20.100000000000001" customHeight="1" x14ac:dyDescent="0.2">
      <c r="A49" s="163"/>
      <c r="B49" s="163"/>
      <c r="C49" s="433" t="str">
        <f ca="1">IF(VLOOKUP($I$3,Teilnehmer!$B$6:$C$125,2)="","",IF(Startseite!$C$17="","",Startseite!$C$17))</f>
        <v/>
      </c>
      <c r="D49" s="433"/>
      <c r="E49" s="433"/>
      <c r="F49" s="141"/>
      <c r="G49" s="141"/>
      <c r="H49" s="141"/>
      <c r="I49" s="141"/>
      <c r="J49" s="163"/>
    </row>
    <row r="50" spans="1:10" ht="15.75" x14ac:dyDescent="0.25">
      <c r="A50" s="56"/>
      <c r="B50" s="162"/>
      <c r="C50" s="426" t="s">
        <v>66</v>
      </c>
      <c r="D50" s="426"/>
      <c r="E50" s="426"/>
      <c r="F50" s="427"/>
      <c r="G50" s="427"/>
      <c r="H50" s="427"/>
      <c r="I50" s="427"/>
      <c r="J50" s="57"/>
    </row>
    <row r="51" spans="1:10" ht="20.25" x14ac:dyDescent="0.2">
      <c r="A51" s="73" t="str">
        <f ca="1">HYPERLINK("["&amp;MID(CELL("Dateiname"), SEARCH("[", CELL("Dateiname"))+1, SEARCH("]", CELL("Dateiname"))- SEARCH("[", CELL("Dateiname")) -1)&amp;"]'Teilnehmer'!A"&amp;I3+5,"◄")</f>
        <v>◄</v>
      </c>
      <c r="B51" s="428"/>
      <c r="C51" s="428"/>
      <c r="D51" s="428"/>
      <c r="E51" s="428"/>
      <c r="F51" s="428"/>
      <c r="G51" s="428"/>
      <c r="H51" s="428"/>
      <c r="I51" s="428"/>
      <c r="J51" s="18" t="str">
        <f ca="1">HYPERLINK("["&amp;MID(CELL("Dateiname"), SEARCH("[", CELL("Dateiname"))+1, SEARCH("]", CELL("Dateiname"))- SEARCH("[", CELL("Dateiname")) -1)&amp;"]'"&amp;$I$3&amp;"'!B1","▲")</f>
        <v>▲</v>
      </c>
    </row>
  </sheetData>
  <sheetProtection password="C435" sheet="1" objects="1" scenarios="1"/>
  <dataConsolidate/>
  <mergeCells count="103">
    <mergeCell ref="B2:C2"/>
    <mergeCell ref="D2:G2"/>
    <mergeCell ref="B3:C3"/>
    <mergeCell ref="D3:G3"/>
    <mergeCell ref="B4:C4"/>
    <mergeCell ref="D4:G4"/>
    <mergeCell ref="C9:D9"/>
    <mergeCell ref="E9:G9"/>
    <mergeCell ref="C10:D10"/>
    <mergeCell ref="E10:G10"/>
    <mergeCell ref="C11:D11"/>
    <mergeCell ref="E11:G11"/>
    <mergeCell ref="B5:C5"/>
    <mergeCell ref="D5:G5"/>
    <mergeCell ref="H5:I5"/>
    <mergeCell ref="B6:I6"/>
    <mergeCell ref="B7:I7"/>
    <mergeCell ref="C8:D8"/>
    <mergeCell ref="E8:G8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B23:C23"/>
    <mergeCell ref="D23:E23"/>
    <mergeCell ref="F23:G23"/>
    <mergeCell ref="B24:C24"/>
    <mergeCell ref="D24:E24"/>
    <mergeCell ref="F24:G24"/>
    <mergeCell ref="C18:D18"/>
    <mergeCell ref="E18:G18"/>
    <mergeCell ref="B19:G19"/>
    <mergeCell ref="B20:G20"/>
    <mergeCell ref="B21:I21"/>
    <mergeCell ref="B22:I22"/>
    <mergeCell ref="I24:I28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B32:H32"/>
    <mergeCell ref="B33:C33"/>
    <mergeCell ref="D33:E33"/>
    <mergeCell ref="F33:G33"/>
    <mergeCell ref="B34:C34"/>
    <mergeCell ref="D34:E34"/>
    <mergeCell ref="F34:G34"/>
    <mergeCell ref="B28:C28"/>
    <mergeCell ref="D28:E28"/>
    <mergeCell ref="F28:G28"/>
    <mergeCell ref="B29:G29"/>
    <mergeCell ref="B30:C30"/>
    <mergeCell ref="B31:C31"/>
    <mergeCell ref="B38:C38"/>
    <mergeCell ref="D38:E38"/>
    <mergeCell ref="F38:G38"/>
    <mergeCell ref="B39:C39"/>
    <mergeCell ref="D39:E39"/>
    <mergeCell ref="F39:G39"/>
    <mergeCell ref="I34:I42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42:C42"/>
    <mergeCell ref="D42:E42"/>
    <mergeCell ref="F42:G42"/>
    <mergeCell ref="B43:G43"/>
    <mergeCell ref="B44:C44"/>
    <mergeCell ref="B45:C45"/>
    <mergeCell ref="B40:C40"/>
    <mergeCell ref="D40:E40"/>
    <mergeCell ref="F40:G40"/>
    <mergeCell ref="B41:C41"/>
    <mergeCell ref="D41:E41"/>
    <mergeCell ref="F41:G41"/>
    <mergeCell ref="C50:E50"/>
    <mergeCell ref="F50:I50"/>
    <mergeCell ref="B51:I51"/>
    <mergeCell ref="B46:H46"/>
    <mergeCell ref="B47:C47"/>
    <mergeCell ref="D47:E47"/>
    <mergeCell ref="F47:G47"/>
    <mergeCell ref="B48:E48"/>
    <mergeCell ref="C49:E49"/>
  </mergeCells>
  <conditionalFormatting sqref="I19">
    <cfRule type="expression" dxfId="103" priority="6" stopIfTrue="1">
      <formula>OR(AND(D1="staffel",COUNT(I9:I18)&lt;&gt;6),AND(D1="Gruppe",COUNT(I9:I18)&lt;&gt;9))</formula>
    </cfRule>
  </conditionalFormatting>
  <conditionalFormatting sqref="I20">
    <cfRule type="cellIs" dxfId="102" priority="7" stopIfTrue="1" operator="notBetween">
      <formula>10</formula>
      <formula>18</formula>
    </cfRule>
  </conditionalFormatting>
  <conditionalFormatting sqref="G30:G31 G45 D34:E42 E45 D24:E28 E30">
    <cfRule type="expression" dxfId="101" priority="8" stopIfTrue="1">
      <formula>ISBLANK(D24)</formula>
    </cfRule>
  </conditionalFormatting>
  <conditionalFormatting sqref="E31 H24:H28 H34:H42">
    <cfRule type="expression" dxfId="100" priority="9" stopIfTrue="1">
      <formula>AND($B$48=FALSE,ISBLANK(E24))</formula>
    </cfRule>
  </conditionalFormatting>
  <conditionalFormatting sqref="H9:H17">
    <cfRule type="expression" dxfId="99" priority="10" stopIfTrue="1">
      <formula>AND(COUNT($H$9:$H$18)&lt;$F$1,ISBLANK(H9))</formula>
    </cfRule>
  </conditionalFormatting>
  <conditionalFormatting sqref="I9:I17">
    <cfRule type="expression" dxfId="98" priority="11" stopIfTrue="1">
      <formula>AND(COUNT($I$9:$I$18)&lt;$F$1,I9="")</formula>
    </cfRule>
  </conditionalFormatting>
  <conditionalFormatting sqref="B48:E48">
    <cfRule type="cellIs" dxfId="97" priority="12" stopIfTrue="1" operator="equal">
      <formula>FALSE</formula>
    </cfRule>
  </conditionalFormatting>
  <conditionalFormatting sqref="C9:C17 E9:G17">
    <cfRule type="expression" dxfId="96" priority="13" stopIfTrue="1">
      <formula>AND($B$48=FALSE,ISBLANK(C9))</formula>
    </cfRule>
  </conditionalFormatting>
  <conditionalFormatting sqref="I18">
    <cfRule type="expression" dxfId="95" priority="5">
      <formula>OR(COUNT($I$9:$I$18)&gt;F1,AND(COUNT($I$9:$I$18)&lt;F1,I18=""))</formula>
    </cfRule>
  </conditionalFormatting>
  <conditionalFormatting sqref="H18">
    <cfRule type="expression" dxfId="94" priority="3" stopIfTrue="1">
      <formula>AND(COUNT($H$9:$H$18)&lt;$F$1,ISBLANK(H18))</formula>
    </cfRule>
  </conditionalFormatting>
  <conditionalFormatting sqref="C18 E18:G18">
    <cfRule type="expression" dxfId="93" priority="4" stopIfTrue="1">
      <formula>AND($B$48=FALSE,ISBLANK(C18))</formula>
    </cfRule>
  </conditionalFormatting>
  <conditionalFormatting sqref="G48">
    <cfRule type="expression" dxfId="92" priority="1">
      <formula>$L$46="Nein"</formula>
    </cfRule>
    <cfRule type="expression" dxfId="91" priority="2">
      <formula>OR($L$47="Nein",AND($L$46="Ja",$G$48=""))</formula>
    </cfRule>
  </conditionalFormatting>
  <dataValidations count="6">
    <dataValidation type="whole" allowBlank="1" showInputMessage="1" showErrorMessage="1" errorTitle="Eingegebener Wert ist ungültig" error="Es können nur ganze Zahlen zwischen 1 und 50 eingegeben werden." sqref="G48">
      <formula1>1</formula1>
      <formula2>50</formula2>
    </dataValidation>
    <dataValidation type="date" allowBlank="1" showInputMessage="1" showErrorMessage="1" errorTitle="Eigegebener Wert ist ungültig" error="Es muß ein gültiges Datum eingegeben werden._x000a_Die Teilnehmer müssen zwischen 10 und 18 Jahren alt sein (Geburtsjahr)" sqref="H9:H18">
      <formula1>DATE(YEAR(I$4)-18,1,1)</formula1>
      <formula2>DATE(YEAR(I$4)-10,12,31)</formula2>
    </dataValidation>
    <dataValidation type="list" allowBlank="1" showDropDown="1" showErrorMessage="1" errorTitle="Eingegebener Wert ist ungültig" error="Es können nur die Werte 1, 3 oder 5 eingegeben werden" sqref="D24:E28 D34:E42">
      <formula1>"1,3,5"</formula1>
    </dataValidation>
    <dataValidation type="whole" allowBlank="1" showErrorMessage="1" errorTitle="Eingegebener Wert ist ungültig" error="Es können nur ganze Zahlen eingegeben werden" sqref="E31">
      <formula1>0</formula1>
      <formula2>60</formula2>
    </dataValidation>
    <dataValidation type="whole" allowBlank="1" showErrorMessage="1" errorTitle="Eingegebener Wert ist ungültig" error="Es können nur ganze Zahlen von 0 bis 60 eingegeben werden" sqref="G30:G31 E45 E30 G45">
      <formula1>0</formula1>
      <formula2>60</formula2>
    </dataValidation>
    <dataValidation type="whole" allowBlank="1" showInputMessage="1" showErrorMessage="1" errorTitle="Eingegebener Wert ungültig" error="Es können nur ganze Zahlen von 0 bis 50 eingegeben werden" sqref="H24:H28 H34:H42">
      <formula1>0</formula1>
      <formula2>1000</formula2>
    </dataValidation>
  </dataValidations>
  <pageMargins left="0.59055118110236227" right="0.39370078740157483" top="0.78740157480314965" bottom="0.78740157480314965" header="0.31496062992125984" footer="0.39370078740157483"/>
  <pageSetup paperSize="9" scale="95" orientation="portrait" r:id="rId1"/>
  <headerFooter>
    <oddFooter>&amp;R&amp;8Druck: &amp;D/&amp;T&amp;L&amp;06BWB-Auswertung V1.3_x000D_(c)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27521" r:id="rId4" name="Check Box 1">
              <controlPr defaultSize="0" print="0" autoFill="0" autoLine="0" autoPict="0">
                <anchor moveWithCells="1">
                  <from>
                    <xdr:col>1</xdr:col>
                    <xdr:colOff>114300</xdr:colOff>
                    <xdr:row>47</xdr:row>
                    <xdr:rowOff>57150</xdr:rowOff>
                  </from>
                  <to>
                    <xdr:col>4</xdr:col>
                    <xdr:colOff>590550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22" r:id="rId5" name="Check Box 2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8</xdr:row>
                    <xdr:rowOff>0</xdr:rowOff>
                  </from>
                  <to>
                    <xdr:col>2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23" r:id="rId6" name="Check Box 3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9</xdr:row>
                    <xdr:rowOff>0</xdr:rowOff>
                  </from>
                  <to>
                    <xdr:col>2</xdr:col>
                    <xdr:colOff>85725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24" r:id="rId7" name="Check Box 4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10</xdr:row>
                    <xdr:rowOff>0</xdr:rowOff>
                  </from>
                  <to>
                    <xdr:col>2</xdr:col>
                    <xdr:colOff>85725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25" r:id="rId8" name="Check Box 5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11</xdr:row>
                    <xdr:rowOff>0</xdr:rowOff>
                  </from>
                  <to>
                    <xdr:col>2</xdr:col>
                    <xdr:colOff>85725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26" r:id="rId9" name="Check Box 6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12</xdr:row>
                    <xdr:rowOff>0</xdr:rowOff>
                  </from>
                  <to>
                    <xdr:col>2</xdr:col>
                    <xdr:colOff>85725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27" r:id="rId10" name="Check Box 7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13</xdr:row>
                    <xdr:rowOff>0</xdr:rowOff>
                  </from>
                  <to>
                    <xdr:col>2</xdr:col>
                    <xdr:colOff>85725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28" r:id="rId11" name="Check Box 8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14</xdr:row>
                    <xdr:rowOff>0</xdr:rowOff>
                  </from>
                  <to>
                    <xdr:col>2</xdr:col>
                    <xdr:colOff>85725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29" r:id="rId12" name="Check Box 9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15</xdr:row>
                    <xdr:rowOff>0</xdr:rowOff>
                  </from>
                  <to>
                    <xdr:col>2</xdr:col>
                    <xdr:colOff>85725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30" r:id="rId13" name="Check Box 10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16</xdr:row>
                    <xdr:rowOff>0</xdr:rowOff>
                  </from>
                  <to>
                    <xdr:col>2</xdr:col>
                    <xdr:colOff>85725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31" r:id="rId14" name="Check Box 11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17</xdr:row>
                    <xdr:rowOff>0</xdr:rowOff>
                  </from>
                  <to>
                    <xdr:col>2</xdr:col>
                    <xdr:colOff>85725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32" r:id="rId15" name="Button 12">
              <controlPr defaultSize="0" print="0" autoFill="0" autoPict="0" macro="[0]!WBDrucken">
                <anchor moveWithCells="1">
                  <from>
                    <xdr:col>7</xdr:col>
                    <xdr:colOff>695325</xdr:colOff>
                    <xdr:row>48</xdr:row>
                    <xdr:rowOff>123825</xdr:rowOff>
                  </from>
                  <to>
                    <xdr:col>8</xdr:col>
                    <xdr:colOff>447675</xdr:colOff>
                    <xdr:row>49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4">
    <pageSetUpPr fitToPage="1"/>
  </sheetPr>
  <dimension ref="A1:M51"/>
  <sheetViews>
    <sheetView zoomScaleNormal="100" workbookViewId="0">
      <pane ySplit="3" topLeftCell="A4" activePane="bottomLeft" state="frozen"/>
      <selection activeCell="C9" sqref="C9:D9"/>
      <selection pane="bottomLeft" activeCell="C9" sqref="C9:D9"/>
    </sheetView>
  </sheetViews>
  <sheetFormatPr baseColWidth="10" defaultRowHeight="12.75" x14ac:dyDescent="0.2"/>
  <cols>
    <col min="1" max="2" width="5.28515625" style="19" customWidth="1"/>
    <col min="3" max="3" width="19" style="19" customWidth="1"/>
    <col min="4" max="7" width="9.85546875" style="19" customWidth="1"/>
    <col min="8" max="8" width="19" style="19" customWidth="1"/>
    <col min="9" max="9" width="14.42578125" style="19" customWidth="1"/>
    <col min="10" max="10" width="5.28515625" style="19" customWidth="1"/>
    <col min="11" max="11" width="11.42578125" style="19"/>
    <col min="12" max="13" width="11.42578125" style="178" hidden="1" customWidth="1"/>
    <col min="14" max="16384" width="11.42578125" style="19"/>
  </cols>
  <sheetData>
    <row r="1" spans="1:13" ht="21" thickBot="1" x14ac:dyDescent="0.25">
      <c r="A1" s="73" t="str">
        <f ca="1">HYPERLINK("["&amp;MID(CELL("Dateiname"), SEARCH("[", CELL("Dateiname"))+1, SEARCH("]", CELL("Dateiname"))- SEARCH("[", CELL("Dateiname")) -1)&amp;"]'Teilnehmer'!A"&amp;I3+5,"◄")</f>
        <v>◄</v>
      </c>
      <c r="B1" s="66"/>
      <c r="C1" s="76" t="s">
        <v>21</v>
      </c>
      <c r="D1" s="77" t="str">
        <f ca="1">IF(VLOOKUP($I$3,Teilnehmer!$B$6:$H$125,3)="x","Gruppe",IF((VLOOKUP($I$3,Teilnehmer!$B$6:$H$125,4)="x"),"Staffel","Fehler"))</f>
        <v>Fehler</v>
      </c>
      <c r="E1" s="75" t="s">
        <v>86</v>
      </c>
      <c r="F1" s="78">
        <f ca="1">IF(D1="Staffel",6,9)</f>
        <v>9</v>
      </c>
      <c r="G1" s="76">
        <f ca="1">IF(D1="Staffel",10,14)</f>
        <v>14</v>
      </c>
      <c r="H1" s="75" t="s">
        <v>87</v>
      </c>
      <c r="I1" s="77" t="str">
        <f ca="1">IF((VLOOKUP($I$3,Teilnehmer!B6:C125,2))="","",VLOOKUP($I$3,Teilnehmer!$B$6:$I$125,8))</f>
        <v/>
      </c>
      <c r="J1" s="18" t="str">
        <f ca="1">HYPERLINK("["&amp;MID(CELL("Dateiname"), SEARCH("[", CELL("Dateiname"))+1, SEARCH("]", CELL("Dateiname"))- SEARCH("[", CELL("Dateiname")) -1)&amp;"]'"&amp;$I$3&amp;"'!B51","▼")</f>
        <v>▼</v>
      </c>
      <c r="L1" s="181">
        <v>0</v>
      </c>
      <c r="M1" s="181" t="s">
        <v>186</v>
      </c>
    </row>
    <row r="2" spans="1:13" ht="16.5" x14ac:dyDescent="0.2">
      <c r="A2" s="163"/>
      <c r="B2" s="377" t="s">
        <v>18</v>
      </c>
      <c r="C2" s="378"/>
      <c r="D2" s="378" t="str">
        <f ca="1">IF((VLOOKUP($I$3,Teilnehmer!B6:C125,2))="","",VLOOKUP($I$3,Teilnehmer!B6:C125,2))</f>
        <v/>
      </c>
      <c r="E2" s="378"/>
      <c r="F2" s="378"/>
      <c r="G2" s="379"/>
      <c r="H2" s="20" t="s">
        <v>19</v>
      </c>
      <c r="I2" s="129" t="str">
        <f ca="1">IF((VLOOKUP($I$3,Teilnehmer!B6:V125,2))="","",IF(Teilnehmer!J2="Nein","",VLOOKUP($I$3,Teilnehmer!B6:V125,21)))</f>
        <v/>
      </c>
      <c r="J2" s="163"/>
      <c r="L2" s="181" t="s">
        <v>183</v>
      </c>
    </row>
    <row r="3" spans="1:13" ht="17.25" thickBot="1" x14ac:dyDescent="0.25">
      <c r="A3" s="163"/>
      <c r="B3" s="380" t="s">
        <v>4</v>
      </c>
      <c r="C3" s="381"/>
      <c r="D3" s="381" t="str">
        <f ca="1">IF(VLOOKUP($I$3,Teilnehmer!$B$6:$C$125,2)="","",IF(Startseite!$C$8="","",Startseite!$C$8))</f>
        <v/>
      </c>
      <c r="E3" s="381"/>
      <c r="F3" s="381"/>
      <c r="G3" s="382"/>
      <c r="H3" s="21" t="s">
        <v>20</v>
      </c>
      <c r="I3" s="22">
        <f ca="1">VALUE(MID(CELL("dateiname",A1),FIND("]",CELL("dateiname",A1))+1,255))</f>
        <v>4</v>
      </c>
      <c r="J3" s="163"/>
    </row>
    <row r="4" spans="1:13" ht="16.5" x14ac:dyDescent="0.25">
      <c r="A4" s="163"/>
      <c r="B4" s="380" t="s">
        <v>5</v>
      </c>
      <c r="C4" s="381"/>
      <c r="D4" s="381" t="str">
        <f ca="1">IF(VLOOKUP($I$3,Teilnehmer!$B$6:$C$125,2)="","",IF(Startseite!$C$10="","",Startseite!$C$10))</f>
        <v/>
      </c>
      <c r="E4" s="381"/>
      <c r="F4" s="381"/>
      <c r="G4" s="382"/>
      <c r="H4" s="23" t="s">
        <v>2</v>
      </c>
      <c r="I4" s="74">
        <f ca="1">Startseite!$C$6</f>
        <v>43331</v>
      </c>
      <c r="J4" s="163"/>
    </row>
    <row r="5" spans="1:13" ht="17.25" thickBot="1" x14ac:dyDescent="0.25">
      <c r="A5" s="163"/>
      <c r="B5" s="385" t="s">
        <v>6</v>
      </c>
      <c r="C5" s="386"/>
      <c r="D5" s="386" t="str">
        <f ca="1">IF(VLOOKUP($I$3,Teilnehmer!$B$6:$C$125,2)="","",IF(Startseite!$C$12="","",Startseite!$C$12))</f>
        <v/>
      </c>
      <c r="E5" s="386"/>
      <c r="F5" s="386"/>
      <c r="G5" s="387"/>
      <c r="H5" s="388" t="str">
        <f ca="1">"Wertung: "&amp;IF(VLOOKUP($I$3,Teilnehmer!$B$6:$H$125,3)="x","Gruppe",IF((VLOOKUP($I$3,Teilnehmer!$B$6:$H$125,4)="x"),"Staffel",""))&amp;" "&amp;IF(VLOOKUP($I$3,Teilnehmer!$B$6:$H$125,5)="x","Jungen",IF((VLOOKUP($I$3,Teilnehmer!$B$6:$H$125,6)="x"),"Mädchen",IF((VLOOKUP($I$3,Teilnehmer!$B$6:$H$125,7)="x"),IF(VLOOKUP($I$3,Teilnehmer!$B$6:$I$125,8)="A+B-Teil","AK",IF(VLOOKUP($I$3,Teilnehmer!$B$6:$I$125,8)="Nur A-Teil","AK-nurA",IF(VLOOKUP($I$3,Teilnehmer!$B$6:$I$125,8)="Nur B-Teil","AK-NurB",""))),"")))</f>
        <v xml:space="preserve">Wertung:  </v>
      </c>
      <c r="I5" s="389"/>
      <c r="J5" s="163"/>
    </row>
    <row r="6" spans="1:13" ht="6.95" customHeight="1" thickBot="1" x14ac:dyDescent="0.25">
      <c r="A6" s="163"/>
      <c r="B6" s="390"/>
      <c r="C6" s="390"/>
      <c r="D6" s="390"/>
      <c r="E6" s="390"/>
      <c r="F6" s="390"/>
      <c r="G6" s="390"/>
      <c r="H6" s="390"/>
      <c r="I6" s="390"/>
      <c r="J6" s="163"/>
    </row>
    <row r="7" spans="1:13" ht="17.25" thickBot="1" x14ac:dyDescent="0.3">
      <c r="A7" s="163"/>
      <c r="B7" s="391" t="s">
        <v>22</v>
      </c>
      <c r="C7" s="392"/>
      <c r="D7" s="392"/>
      <c r="E7" s="392"/>
      <c r="F7" s="392"/>
      <c r="G7" s="392"/>
      <c r="H7" s="392"/>
      <c r="I7" s="393"/>
      <c r="J7" s="163"/>
    </row>
    <row r="8" spans="1:13" ht="16.5" thickBot="1" x14ac:dyDescent="0.3">
      <c r="A8" s="163"/>
      <c r="B8" s="24" t="s">
        <v>23</v>
      </c>
      <c r="C8" s="394" t="s">
        <v>24</v>
      </c>
      <c r="D8" s="394"/>
      <c r="E8" s="394" t="s">
        <v>25</v>
      </c>
      <c r="F8" s="394"/>
      <c r="G8" s="394"/>
      <c r="H8" s="25" t="s">
        <v>26</v>
      </c>
      <c r="I8" s="26" t="s">
        <v>27</v>
      </c>
      <c r="J8" s="163"/>
      <c r="L8" s="178" t="b">
        <f>IF(OR(L9:L18),TRUE,FALSE)</f>
        <v>0</v>
      </c>
      <c r="M8" s="178" t="s">
        <v>235</v>
      </c>
    </row>
    <row r="9" spans="1:13" ht="15.75" x14ac:dyDescent="0.25">
      <c r="A9" s="27" t="b">
        <v>1</v>
      </c>
      <c r="B9" s="28">
        <v>1</v>
      </c>
      <c r="C9" s="383"/>
      <c r="D9" s="383"/>
      <c r="E9" s="383"/>
      <c r="F9" s="383"/>
      <c r="G9" s="383"/>
      <c r="H9" s="29"/>
      <c r="I9" s="30" t="str">
        <f>IF(OR(A9=FALSE,ISBLANK(H9)),"",(YEAR(I$4)-YEAR(H9)))</f>
        <v/>
      </c>
      <c r="J9" s="163"/>
      <c r="L9" s="178" t="b">
        <f t="shared" ref="L9:L18" si="0">IF(OR(C9&lt;&gt;"",E9&lt;&gt;"",H9&lt;&gt;""),TRUE,FALSE)</f>
        <v>0</v>
      </c>
      <c r="M9" s="178" t="s">
        <v>225</v>
      </c>
    </row>
    <row r="10" spans="1:13" ht="15.75" x14ac:dyDescent="0.25">
      <c r="A10" s="27" t="b">
        <v>1</v>
      </c>
      <c r="B10" s="31">
        <v>2</v>
      </c>
      <c r="C10" s="384"/>
      <c r="D10" s="384"/>
      <c r="E10" s="384"/>
      <c r="F10" s="384"/>
      <c r="G10" s="384"/>
      <c r="H10" s="29"/>
      <c r="I10" s="30" t="str">
        <f t="shared" ref="I10:I18" si="1">IF(OR(A10=FALSE,ISBLANK(H10)),"",(YEAR(I$4)-YEAR(H10)))</f>
        <v/>
      </c>
      <c r="J10" s="163"/>
      <c r="L10" s="178" t="b">
        <f t="shared" si="0"/>
        <v>0</v>
      </c>
      <c r="M10" s="178" t="s">
        <v>226</v>
      </c>
    </row>
    <row r="11" spans="1:13" ht="15.75" x14ac:dyDescent="0.25">
      <c r="A11" s="27" t="b">
        <v>1</v>
      </c>
      <c r="B11" s="31">
        <v>3</v>
      </c>
      <c r="C11" s="384"/>
      <c r="D11" s="384"/>
      <c r="E11" s="384"/>
      <c r="F11" s="384"/>
      <c r="G11" s="384"/>
      <c r="H11" s="29"/>
      <c r="I11" s="30" t="str">
        <f t="shared" si="1"/>
        <v/>
      </c>
      <c r="J11" s="163"/>
      <c r="L11" s="178" t="b">
        <f t="shared" si="0"/>
        <v>0</v>
      </c>
      <c r="M11" s="178" t="s">
        <v>227</v>
      </c>
    </row>
    <row r="12" spans="1:13" ht="15.75" x14ac:dyDescent="0.25">
      <c r="A12" s="27" t="b">
        <v>1</v>
      </c>
      <c r="B12" s="31">
        <v>4</v>
      </c>
      <c r="C12" s="384"/>
      <c r="D12" s="384"/>
      <c r="E12" s="384"/>
      <c r="F12" s="384"/>
      <c r="G12" s="384"/>
      <c r="H12" s="29"/>
      <c r="I12" s="30" t="str">
        <f t="shared" si="1"/>
        <v/>
      </c>
      <c r="J12" s="163"/>
      <c r="L12" s="178" t="b">
        <f t="shared" si="0"/>
        <v>0</v>
      </c>
      <c r="M12" s="178" t="s">
        <v>228</v>
      </c>
    </row>
    <row r="13" spans="1:13" ht="15.75" x14ac:dyDescent="0.25">
      <c r="A13" s="27" t="b">
        <v>1</v>
      </c>
      <c r="B13" s="31">
        <v>5</v>
      </c>
      <c r="C13" s="384"/>
      <c r="D13" s="384"/>
      <c r="E13" s="384"/>
      <c r="F13" s="384"/>
      <c r="G13" s="384"/>
      <c r="H13" s="29"/>
      <c r="I13" s="30" t="str">
        <f t="shared" si="1"/>
        <v/>
      </c>
      <c r="J13" s="163"/>
      <c r="L13" s="178" t="b">
        <f t="shared" si="0"/>
        <v>0</v>
      </c>
      <c r="M13" s="178" t="s">
        <v>229</v>
      </c>
    </row>
    <row r="14" spans="1:13" ht="15.75" x14ac:dyDescent="0.25">
      <c r="A14" s="27" t="b">
        <v>1</v>
      </c>
      <c r="B14" s="31">
        <v>6</v>
      </c>
      <c r="C14" s="384"/>
      <c r="D14" s="384"/>
      <c r="E14" s="384"/>
      <c r="F14" s="384"/>
      <c r="G14" s="384"/>
      <c r="H14" s="29"/>
      <c r="I14" s="30" t="str">
        <f t="shared" si="1"/>
        <v/>
      </c>
      <c r="J14" s="163"/>
      <c r="L14" s="178" t="b">
        <f t="shared" si="0"/>
        <v>0</v>
      </c>
      <c r="M14" s="178" t="s">
        <v>230</v>
      </c>
    </row>
    <row r="15" spans="1:13" ht="15.75" x14ac:dyDescent="0.25">
      <c r="A15" s="27" t="b">
        <v>1</v>
      </c>
      <c r="B15" s="31">
        <v>7</v>
      </c>
      <c r="C15" s="384"/>
      <c r="D15" s="384"/>
      <c r="E15" s="384"/>
      <c r="F15" s="384"/>
      <c r="G15" s="384"/>
      <c r="H15" s="29"/>
      <c r="I15" s="30" t="str">
        <f t="shared" si="1"/>
        <v/>
      </c>
      <c r="J15" s="163"/>
      <c r="L15" s="178" t="b">
        <f t="shared" si="0"/>
        <v>0</v>
      </c>
      <c r="M15" s="178" t="s">
        <v>231</v>
      </c>
    </row>
    <row r="16" spans="1:13" ht="15.75" x14ac:dyDescent="0.25">
      <c r="A16" s="27" t="b">
        <v>1</v>
      </c>
      <c r="B16" s="31">
        <v>8</v>
      </c>
      <c r="C16" s="384"/>
      <c r="D16" s="384"/>
      <c r="E16" s="384"/>
      <c r="F16" s="384"/>
      <c r="G16" s="384"/>
      <c r="H16" s="29"/>
      <c r="I16" s="30" t="str">
        <f t="shared" si="1"/>
        <v/>
      </c>
      <c r="J16" s="163"/>
      <c r="L16" s="178" t="b">
        <f t="shared" si="0"/>
        <v>0</v>
      </c>
      <c r="M16" s="178" t="s">
        <v>232</v>
      </c>
    </row>
    <row r="17" spans="1:13" ht="15.75" x14ac:dyDescent="0.25">
      <c r="A17" s="27" t="b">
        <v>1</v>
      </c>
      <c r="B17" s="31">
        <v>9</v>
      </c>
      <c r="C17" s="384"/>
      <c r="D17" s="384"/>
      <c r="E17" s="384"/>
      <c r="F17" s="384"/>
      <c r="G17" s="384"/>
      <c r="H17" s="29"/>
      <c r="I17" s="30" t="str">
        <f t="shared" si="1"/>
        <v/>
      </c>
      <c r="J17" s="163"/>
      <c r="L17" s="178" t="b">
        <f t="shared" si="0"/>
        <v>0</v>
      </c>
      <c r="M17" s="178" t="s">
        <v>233</v>
      </c>
    </row>
    <row r="18" spans="1:13" ht="16.5" thickBot="1" x14ac:dyDescent="0.3">
      <c r="A18" s="27" t="b">
        <v>0</v>
      </c>
      <c r="B18" s="32" t="s">
        <v>28</v>
      </c>
      <c r="C18" s="384"/>
      <c r="D18" s="384"/>
      <c r="E18" s="384"/>
      <c r="F18" s="384"/>
      <c r="G18" s="384"/>
      <c r="H18" s="29"/>
      <c r="I18" s="30" t="str">
        <f t="shared" si="1"/>
        <v/>
      </c>
      <c r="J18" s="163"/>
      <c r="L18" s="178" t="b">
        <f t="shared" si="0"/>
        <v>0</v>
      </c>
      <c r="M18" s="178" t="s">
        <v>234</v>
      </c>
    </row>
    <row r="19" spans="1:13" ht="15.75" x14ac:dyDescent="0.25">
      <c r="A19" s="163"/>
      <c r="B19" s="403"/>
      <c r="C19" s="404"/>
      <c r="D19" s="404"/>
      <c r="E19" s="404"/>
      <c r="F19" s="404"/>
      <c r="G19" s="405"/>
      <c r="H19" s="33" t="s">
        <v>29</v>
      </c>
      <c r="I19" s="34">
        <f>SUM(I9:I18)</f>
        <v>0</v>
      </c>
      <c r="J19" s="163"/>
    </row>
    <row r="20" spans="1:13" ht="16.5" thickBot="1" x14ac:dyDescent="0.3">
      <c r="A20" s="163"/>
      <c r="B20" s="406" t="s">
        <v>30</v>
      </c>
      <c r="C20" s="407"/>
      <c r="D20" s="407"/>
      <c r="E20" s="407"/>
      <c r="F20" s="407"/>
      <c r="G20" s="408"/>
      <c r="H20" s="35" t="str">
        <f ca="1">"Alter : "&amp;F1</f>
        <v>Alter : 9</v>
      </c>
      <c r="I20" s="36">
        <f ca="1">ROUND(I19/F1,0)</f>
        <v>0</v>
      </c>
      <c r="J20" s="163"/>
    </row>
    <row r="21" spans="1:13" ht="6.95" customHeight="1" thickBot="1" x14ac:dyDescent="0.25">
      <c r="A21" s="163"/>
      <c r="B21" s="390"/>
      <c r="C21" s="390"/>
      <c r="D21" s="390"/>
      <c r="E21" s="390"/>
      <c r="F21" s="390"/>
      <c r="G21" s="390"/>
      <c r="H21" s="390"/>
      <c r="I21" s="390"/>
      <c r="J21" s="163"/>
    </row>
    <row r="22" spans="1:13" ht="17.25" thickBot="1" x14ac:dyDescent="0.3">
      <c r="A22" s="163"/>
      <c r="B22" s="391" t="s">
        <v>31</v>
      </c>
      <c r="C22" s="392"/>
      <c r="D22" s="392"/>
      <c r="E22" s="392"/>
      <c r="F22" s="392"/>
      <c r="G22" s="392"/>
      <c r="H22" s="392"/>
      <c r="I22" s="393"/>
      <c r="J22" s="163"/>
    </row>
    <row r="23" spans="1:13" ht="15.75" x14ac:dyDescent="0.25">
      <c r="A23" s="163"/>
      <c r="B23" s="395" t="s">
        <v>32</v>
      </c>
      <c r="C23" s="396"/>
      <c r="D23" s="397" t="s">
        <v>33</v>
      </c>
      <c r="E23" s="397"/>
      <c r="F23" s="398" t="s">
        <v>34</v>
      </c>
      <c r="G23" s="398"/>
      <c r="H23" s="37" t="s">
        <v>35</v>
      </c>
      <c r="I23" s="88">
        <v>1000</v>
      </c>
      <c r="J23" s="163"/>
    </row>
    <row r="24" spans="1:13" ht="15.75" x14ac:dyDescent="0.25">
      <c r="A24" s="163"/>
      <c r="B24" s="399" t="s">
        <v>36</v>
      </c>
      <c r="C24" s="400"/>
      <c r="D24" s="401"/>
      <c r="E24" s="401"/>
      <c r="F24" s="402" t="s">
        <v>37</v>
      </c>
      <c r="G24" s="402"/>
      <c r="H24" s="39"/>
      <c r="I24" s="409"/>
      <c r="J24" s="163"/>
      <c r="L24" s="178" t="b">
        <f>IF(AND(D24&lt;&gt;"",D25&lt;&gt;"",D26&lt;&gt;"",D27&lt;&gt;""),TRUE,FALSE)</f>
        <v>0</v>
      </c>
      <c r="M24" s="179" t="s">
        <v>98</v>
      </c>
    </row>
    <row r="25" spans="1:13" ht="15.75" x14ac:dyDescent="0.25">
      <c r="A25" s="163"/>
      <c r="B25" s="399" t="s">
        <v>38</v>
      </c>
      <c r="C25" s="400"/>
      <c r="D25" s="401"/>
      <c r="E25" s="401"/>
      <c r="F25" s="402" t="s">
        <v>37</v>
      </c>
      <c r="G25" s="402"/>
      <c r="H25" s="39"/>
      <c r="I25" s="410"/>
      <c r="J25" s="163"/>
      <c r="L25" s="178" t="b">
        <f ca="1">IF(OR(D1="Staffel",AND(D1="Gruppe",D28&lt;&gt;"")),TRUE,FALSE)</f>
        <v>0</v>
      </c>
      <c r="M25" s="178" t="s">
        <v>99</v>
      </c>
    </row>
    <row r="26" spans="1:13" ht="15.75" x14ac:dyDescent="0.25">
      <c r="A26" s="163"/>
      <c r="B26" s="399" t="s">
        <v>39</v>
      </c>
      <c r="C26" s="400"/>
      <c r="D26" s="401"/>
      <c r="E26" s="401"/>
      <c r="F26" s="402" t="s">
        <v>37</v>
      </c>
      <c r="G26" s="402"/>
      <c r="H26" s="39"/>
      <c r="I26" s="410"/>
      <c r="J26" s="163"/>
      <c r="L26" s="178" t="b">
        <f>IF(AND(E30&lt;&gt;"",G30&lt;&gt;"",G31&lt;&gt;""),TRUE,FALSE)</f>
        <v>0</v>
      </c>
      <c r="M26" s="178" t="s">
        <v>100</v>
      </c>
    </row>
    <row r="27" spans="1:13" ht="15.75" x14ac:dyDescent="0.25">
      <c r="A27" s="163"/>
      <c r="B27" s="399" t="s">
        <v>40</v>
      </c>
      <c r="C27" s="400"/>
      <c r="D27" s="401"/>
      <c r="E27" s="401"/>
      <c r="F27" s="402" t="s">
        <v>37</v>
      </c>
      <c r="G27" s="402"/>
      <c r="H27" s="39"/>
      <c r="I27" s="410"/>
      <c r="J27" s="163"/>
      <c r="L27" s="178" t="b">
        <f ca="1">AND(L24,L25,L26)</f>
        <v>0</v>
      </c>
      <c r="M27" s="178" t="s">
        <v>101</v>
      </c>
    </row>
    <row r="28" spans="1:13" ht="15.75" x14ac:dyDescent="0.25">
      <c r="A28" s="163"/>
      <c r="B28" s="399" t="s">
        <v>41</v>
      </c>
      <c r="C28" s="400"/>
      <c r="D28" s="401"/>
      <c r="E28" s="401"/>
      <c r="F28" s="402" t="s">
        <v>37</v>
      </c>
      <c r="G28" s="402"/>
      <c r="H28" s="39"/>
      <c r="I28" s="411"/>
      <c r="J28" s="163"/>
    </row>
    <row r="29" spans="1:13" ht="15.75" x14ac:dyDescent="0.25">
      <c r="A29" s="163"/>
      <c r="B29" s="421" t="s">
        <v>42</v>
      </c>
      <c r="C29" s="422"/>
      <c r="D29" s="422"/>
      <c r="E29" s="422"/>
      <c r="F29" s="422"/>
      <c r="G29" s="422"/>
      <c r="H29" s="40" t="s">
        <v>43</v>
      </c>
      <c r="I29" s="41">
        <f>SUM(H24:H28)</f>
        <v>0</v>
      </c>
      <c r="J29" s="163"/>
    </row>
    <row r="30" spans="1:13" ht="15.75" x14ac:dyDescent="0.25">
      <c r="A30" s="163"/>
      <c r="B30" s="419" t="s">
        <v>44</v>
      </c>
      <c r="C30" s="420"/>
      <c r="D30" s="42" t="s">
        <v>45</v>
      </c>
      <c r="E30" s="43"/>
      <c r="F30" s="42" t="s">
        <v>46</v>
      </c>
      <c r="G30" s="43"/>
      <c r="H30" s="44">
        <f ca="1">IF(D1="Staffel",Startseite!$E$28,Startseite!$E$27)</f>
        <v>4.1666666666666666E-3</v>
      </c>
      <c r="I30" s="45">
        <f ca="1">IF((((E30*60)+G30)-H30*24*3600)&gt;0,(((E30*60)+G30)-H30*24*3600),0)</f>
        <v>0</v>
      </c>
      <c r="J30" s="163"/>
    </row>
    <row r="31" spans="1:13" ht="16.5" thickBot="1" x14ac:dyDescent="0.3">
      <c r="A31" s="163"/>
      <c r="B31" s="419" t="s">
        <v>47</v>
      </c>
      <c r="C31" s="420"/>
      <c r="D31" s="42" t="s">
        <v>45</v>
      </c>
      <c r="E31" s="43"/>
      <c r="F31" s="42" t="s">
        <v>46</v>
      </c>
      <c r="G31" s="43"/>
      <c r="H31" s="46" t="s">
        <v>43</v>
      </c>
      <c r="I31" s="47">
        <f>IF(E31="",G31,((E31*60)+G31))</f>
        <v>0</v>
      </c>
      <c r="J31" s="163"/>
    </row>
    <row r="32" spans="1:13" ht="16.5" thickBot="1" x14ac:dyDescent="0.3">
      <c r="A32" s="163"/>
      <c r="B32" s="412" t="s">
        <v>48</v>
      </c>
      <c r="C32" s="413"/>
      <c r="D32" s="413"/>
      <c r="E32" s="413"/>
      <c r="F32" s="413"/>
      <c r="G32" s="413"/>
      <c r="H32" s="414"/>
      <c r="I32" s="48">
        <f ca="1">I23-I29-I30-I31</f>
        <v>1000</v>
      </c>
      <c r="J32" s="163"/>
    </row>
    <row r="33" spans="1:13" ht="15.75" x14ac:dyDescent="0.25">
      <c r="A33" s="163"/>
      <c r="B33" s="415" t="s">
        <v>49</v>
      </c>
      <c r="C33" s="416"/>
      <c r="D33" s="417" t="s">
        <v>33</v>
      </c>
      <c r="E33" s="417"/>
      <c r="F33" s="418" t="s">
        <v>34</v>
      </c>
      <c r="G33" s="418"/>
      <c r="H33" s="49" t="s">
        <v>35</v>
      </c>
      <c r="I33" s="38">
        <v>400</v>
      </c>
      <c r="J33" s="163"/>
    </row>
    <row r="34" spans="1:13" ht="15.75" x14ac:dyDescent="0.25">
      <c r="A34" s="163"/>
      <c r="B34" s="419" t="s">
        <v>50</v>
      </c>
      <c r="C34" s="420"/>
      <c r="D34" s="401"/>
      <c r="E34" s="401"/>
      <c r="F34" s="402" t="s">
        <v>37</v>
      </c>
      <c r="G34" s="402"/>
      <c r="H34" s="39"/>
      <c r="I34" s="423"/>
      <c r="J34" s="163"/>
    </row>
    <row r="35" spans="1:13" ht="15.75" x14ac:dyDescent="0.25">
      <c r="A35" s="163"/>
      <c r="B35" s="419" t="s">
        <v>51</v>
      </c>
      <c r="C35" s="420"/>
      <c r="D35" s="401"/>
      <c r="E35" s="401"/>
      <c r="F35" s="402" t="s">
        <v>37</v>
      </c>
      <c r="G35" s="402"/>
      <c r="H35" s="39"/>
      <c r="I35" s="424"/>
      <c r="J35" s="163"/>
      <c r="L35" s="178" t="b">
        <f>IF(AND(D34&lt;&gt;"",D35&lt;&gt;"",D36&lt;&gt;"",D37&lt;&gt;"",D38&lt;&gt;"",D39&lt;&gt;""),TRUE,FALSE)</f>
        <v>0</v>
      </c>
      <c r="M35" s="179" t="s">
        <v>103</v>
      </c>
    </row>
    <row r="36" spans="1:13" ht="15.75" x14ac:dyDescent="0.25">
      <c r="A36" s="163"/>
      <c r="B36" s="419" t="s">
        <v>52</v>
      </c>
      <c r="C36" s="420"/>
      <c r="D36" s="401"/>
      <c r="E36" s="401"/>
      <c r="F36" s="402" t="s">
        <v>37</v>
      </c>
      <c r="G36" s="402"/>
      <c r="H36" s="39"/>
      <c r="I36" s="424"/>
      <c r="J36" s="163"/>
      <c r="L36" s="178" t="b">
        <f ca="1">IF(OR(D1="Staffel",AND(D1="Gruppe",D40&lt;&gt;"",D41&lt;&gt;"",D42&lt;&gt;"")),TRUE,FALSE)</f>
        <v>0</v>
      </c>
      <c r="M36" s="178" t="s">
        <v>104</v>
      </c>
    </row>
    <row r="37" spans="1:13" ht="15.75" x14ac:dyDescent="0.25">
      <c r="A37" s="163"/>
      <c r="B37" s="419" t="s">
        <v>53</v>
      </c>
      <c r="C37" s="420"/>
      <c r="D37" s="401"/>
      <c r="E37" s="401"/>
      <c r="F37" s="402" t="s">
        <v>37</v>
      </c>
      <c r="G37" s="402"/>
      <c r="H37" s="39"/>
      <c r="I37" s="424"/>
      <c r="J37" s="163"/>
      <c r="L37" s="178" t="b">
        <f>IF(AND(E45&lt;&gt;"",G45&lt;&gt;""),TRUE,FALSE)</f>
        <v>0</v>
      </c>
      <c r="M37" s="178" t="s">
        <v>100</v>
      </c>
    </row>
    <row r="38" spans="1:13" ht="15.75" x14ac:dyDescent="0.25">
      <c r="A38" s="163"/>
      <c r="B38" s="419" t="s">
        <v>54</v>
      </c>
      <c r="C38" s="420"/>
      <c r="D38" s="401"/>
      <c r="E38" s="401"/>
      <c r="F38" s="402" t="s">
        <v>37</v>
      </c>
      <c r="G38" s="402"/>
      <c r="H38" s="39"/>
      <c r="I38" s="424"/>
      <c r="J38" s="163"/>
      <c r="L38" s="178" t="b">
        <f ca="1">AND(L35,L36,L37)</f>
        <v>0</v>
      </c>
      <c r="M38" s="178" t="s">
        <v>102</v>
      </c>
    </row>
    <row r="39" spans="1:13" ht="15.75" x14ac:dyDescent="0.25">
      <c r="A39" s="163"/>
      <c r="B39" s="419" t="s">
        <v>55</v>
      </c>
      <c r="C39" s="420"/>
      <c r="D39" s="401"/>
      <c r="E39" s="401"/>
      <c r="F39" s="402" t="s">
        <v>37</v>
      </c>
      <c r="G39" s="402"/>
      <c r="H39" s="39"/>
      <c r="I39" s="424"/>
      <c r="J39" s="163"/>
    </row>
    <row r="40" spans="1:13" ht="15.75" x14ac:dyDescent="0.25">
      <c r="A40" s="163"/>
      <c r="B40" s="419" t="s">
        <v>56</v>
      </c>
      <c r="C40" s="420"/>
      <c r="D40" s="401"/>
      <c r="E40" s="401"/>
      <c r="F40" s="402" t="s">
        <v>37</v>
      </c>
      <c r="G40" s="402"/>
      <c r="H40" s="39"/>
      <c r="I40" s="424"/>
      <c r="J40" s="163"/>
    </row>
    <row r="41" spans="1:13" ht="15.75" x14ac:dyDescent="0.25">
      <c r="A41" s="163"/>
      <c r="B41" s="419" t="s">
        <v>57</v>
      </c>
      <c r="C41" s="420"/>
      <c r="D41" s="401"/>
      <c r="E41" s="401"/>
      <c r="F41" s="402" t="s">
        <v>37</v>
      </c>
      <c r="G41" s="402"/>
      <c r="H41" s="39"/>
      <c r="I41" s="424"/>
      <c r="J41" s="163"/>
    </row>
    <row r="42" spans="1:13" ht="15.75" x14ac:dyDescent="0.25">
      <c r="A42" s="163"/>
      <c r="B42" s="419" t="s">
        <v>58</v>
      </c>
      <c r="C42" s="420"/>
      <c r="D42" s="401"/>
      <c r="E42" s="401"/>
      <c r="F42" s="402" t="s">
        <v>37</v>
      </c>
      <c r="G42" s="402"/>
      <c r="H42" s="39"/>
      <c r="I42" s="425"/>
      <c r="J42" s="163"/>
    </row>
    <row r="43" spans="1:13" ht="15.75" x14ac:dyDescent="0.25">
      <c r="A43" s="163"/>
      <c r="B43" s="421" t="s">
        <v>59</v>
      </c>
      <c r="C43" s="422"/>
      <c r="D43" s="422"/>
      <c r="E43" s="422"/>
      <c r="F43" s="422"/>
      <c r="G43" s="422"/>
      <c r="H43" s="40" t="s">
        <v>43</v>
      </c>
      <c r="I43" s="41">
        <f>SUM(H34:H42)</f>
        <v>0</v>
      </c>
      <c r="J43" s="163"/>
    </row>
    <row r="44" spans="1:13" ht="15.75" x14ac:dyDescent="0.25">
      <c r="A44" s="163"/>
      <c r="B44" s="419" t="s">
        <v>60</v>
      </c>
      <c r="C44" s="420"/>
      <c r="D44" s="42" t="s">
        <v>45</v>
      </c>
      <c r="E44" s="50">
        <f ca="1">IF(OR(I20&lt;10,I20&gt;18),0,VLOOKUP(I20,Startseite!$G$23:$I$31,2))</f>
        <v>0</v>
      </c>
      <c r="F44" s="42" t="s">
        <v>46</v>
      </c>
      <c r="G44" s="50">
        <f ca="1">IF(OR(I20&lt;10,I20&gt;18),0,VLOOKUP(I20,Startseite!$G$23:$I$31,3))</f>
        <v>0</v>
      </c>
      <c r="H44" s="51"/>
      <c r="I44" s="52"/>
      <c r="J44" s="163"/>
    </row>
    <row r="45" spans="1:13" ht="16.5" thickBot="1" x14ac:dyDescent="0.3">
      <c r="A45" s="163"/>
      <c r="B45" s="419" t="s">
        <v>61</v>
      </c>
      <c r="C45" s="420"/>
      <c r="D45" s="42" t="s">
        <v>45</v>
      </c>
      <c r="E45" s="43"/>
      <c r="F45" s="42" t="s">
        <v>46</v>
      </c>
      <c r="G45" s="43"/>
      <c r="H45" s="46" t="s">
        <v>62</v>
      </c>
      <c r="I45" s="47">
        <f>IF(AND(E45="",G45=""),0,((E44*60)+G44)-((E45*60)+G45))</f>
        <v>0</v>
      </c>
      <c r="J45" s="163"/>
      <c r="L45" s="180"/>
    </row>
    <row r="46" spans="1:13" ht="16.5" thickBot="1" x14ac:dyDescent="0.3">
      <c r="A46" s="163"/>
      <c r="B46" s="412" t="s">
        <v>63</v>
      </c>
      <c r="C46" s="413"/>
      <c r="D46" s="413"/>
      <c r="E46" s="413"/>
      <c r="F46" s="413"/>
      <c r="G46" s="413"/>
      <c r="H46" s="414"/>
      <c r="I46" s="48">
        <f>I33-I43+I45</f>
        <v>400</v>
      </c>
      <c r="J46" s="163"/>
      <c r="L46" s="181" t="str">
        <f ca="1">IF((VLOOKUP($I$3,Teilnehmer!B6:C125,2))="","",VLOOKUP($I$3,Teilnehmer!B6:AE125,29))</f>
        <v/>
      </c>
      <c r="M46" s="182" t="s">
        <v>128</v>
      </c>
    </row>
    <row r="47" spans="1:13" ht="16.5" thickBot="1" x14ac:dyDescent="0.3">
      <c r="A47" s="163"/>
      <c r="B47" s="429" t="s">
        <v>64</v>
      </c>
      <c r="C47" s="430"/>
      <c r="D47" s="431">
        <f>SUM(D24:E28)+SUM(D34:E42)</f>
        <v>0</v>
      </c>
      <c r="E47" s="431"/>
      <c r="F47" s="431" t="str">
        <f ca="1">"Summe : "&amp;G1</f>
        <v>Summe : 14</v>
      </c>
      <c r="G47" s="431"/>
      <c r="H47" s="53" t="s">
        <v>43</v>
      </c>
      <c r="I47" s="54">
        <f ca="1">D47/G1</f>
        <v>0</v>
      </c>
      <c r="J47" s="163"/>
      <c r="L47" s="181" t="str">
        <f ca="1">IF((VLOOKUP($I$3,Teilnehmer!B6:C125,2))="","",VLOOKUP($I$3,Teilnehmer!B6:AE125,30))</f>
        <v/>
      </c>
      <c r="M47" s="182" t="s">
        <v>129</v>
      </c>
    </row>
    <row r="48" spans="1:13" ht="30" customHeight="1" thickBot="1" x14ac:dyDescent="0.25">
      <c r="A48" s="163"/>
      <c r="B48" s="432" t="b">
        <v>0</v>
      </c>
      <c r="C48" s="432"/>
      <c r="D48" s="432"/>
      <c r="E48" s="432"/>
      <c r="F48" s="140" t="str">
        <f ca="1">IF((VLOOKUP($I$3,Teilnehmer!B6:C125,2))="","",IF(VLOOKUP($I$3,Teilnehmer!B6:AE125,28)="Ja","Losentscheid
notwendig:",""))</f>
        <v/>
      </c>
      <c r="G48" s="139"/>
      <c r="H48" s="55" t="s">
        <v>65</v>
      </c>
      <c r="I48" s="87">
        <f ca="1">IF(OR($B$48=FALSE,I20&lt;10,I20&gt;18),0,I32+I46-I47)</f>
        <v>0</v>
      </c>
      <c r="J48" s="163"/>
    </row>
    <row r="49" spans="1:10" ht="20.100000000000001" customHeight="1" x14ac:dyDescent="0.2">
      <c r="A49" s="163"/>
      <c r="B49" s="163"/>
      <c r="C49" s="433" t="str">
        <f ca="1">IF(VLOOKUP($I$3,Teilnehmer!$B$6:$C$125,2)="","",IF(Startseite!$C$17="","",Startseite!$C$17))</f>
        <v/>
      </c>
      <c r="D49" s="433"/>
      <c r="E49" s="433"/>
      <c r="F49" s="141"/>
      <c r="G49" s="141"/>
      <c r="H49" s="141"/>
      <c r="I49" s="141"/>
      <c r="J49" s="163"/>
    </row>
    <row r="50" spans="1:10" ht="15.75" x14ac:dyDescent="0.25">
      <c r="A50" s="56"/>
      <c r="B50" s="162"/>
      <c r="C50" s="426" t="s">
        <v>66</v>
      </c>
      <c r="D50" s="426"/>
      <c r="E50" s="426"/>
      <c r="F50" s="427"/>
      <c r="G50" s="427"/>
      <c r="H50" s="427"/>
      <c r="I50" s="427"/>
      <c r="J50" s="57"/>
    </row>
    <row r="51" spans="1:10" ht="20.25" x14ac:dyDescent="0.2">
      <c r="A51" s="73" t="str">
        <f ca="1">HYPERLINK("["&amp;MID(CELL("Dateiname"), SEARCH("[", CELL("Dateiname"))+1, SEARCH("]", CELL("Dateiname"))- SEARCH("[", CELL("Dateiname")) -1)&amp;"]'Teilnehmer'!A"&amp;I3+5,"◄")</f>
        <v>◄</v>
      </c>
      <c r="B51" s="428"/>
      <c r="C51" s="428"/>
      <c r="D51" s="428"/>
      <c r="E51" s="428"/>
      <c r="F51" s="428"/>
      <c r="G51" s="428"/>
      <c r="H51" s="428"/>
      <c r="I51" s="428"/>
      <c r="J51" s="18" t="str">
        <f ca="1">HYPERLINK("["&amp;MID(CELL("Dateiname"), SEARCH("[", CELL("Dateiname"))+1, SEARCH("]", CELL("Dateiname"))- SEARCH("[", CELL("Dateiname")) -1)&amp;"]'"&amp;$I$3&amp;"'!B1","▲")</f>
        <v>▲</v>
      </c>
    </row>
  </sheetData>
  <sheetProtection password="C435" sheet="1" objects="1" scenarios="1"/>
  <dataConsolidate/>
  <mergeCells count="103">
    <mergeCell ref="B2:C2"/>
    <mergeCell ref="D2:G2"/>
    <mergeCell ref="B3:C3"/>
    <mergeCell ref="D3:G3"/>
    <mergeCell ref="B4:C4"/>
    <mergeCell ref="D4:G4"/>
    <mergeCell ref="C9:D9"/>
    <mergeCell ref="E9:G9"/>
    <mergeCell ref="C10:D10"/>
    <mergeCell ref="E10:G10"/>
    <mergeCell ref="C11:D11"/>
    <mergeCell ref="E11:G11"/>
    <mergeCell ref="B5:C5"/>
    <mergeCell ref="D5:G5"/>
    <mergeCell ref="H5:I5"/>
    <mergeCell ref="B6:I6"/>
    <mergeCell ref="B7:I7"/>
    <mergeCell ref="C8:D8"/>
    <mergeCell ref="E8:G8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B23:C23"/>
    <mergeCell ref="D23:E23"/>
    <mergeCell ref="F23:G23"/>
    <mergeCell ref="B24:C24"/>
    <mergeCell ref="D24:E24"/>
    <mergeCell ref="F24:G24"/>
    <mergeCell ref="C18:D18"/>
    <mergeCell ref="E18:G18"/>
    <mergeCell ref="B19:G19"/>
    <mergeCell ref="B20:G20"/>
    <mergeCell ref="B21:I21"/>
    <mergeCell ref="B22:I22"/>
    <mergeCell ref="I24:I28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B32:H32"/>
    <mergeCell ref="B33:C33"/>
    <mergeCell ref="D33:E33"/>
    <mergeCell ref="F33:G33"/>
    <mergeCell ref="B34:C34"/>
    <mergeCell ref="D34:E34"/>
    <mergeCell ref="F34:G34"/>
    <mergeCell ref="B28:C28"/>
    <mergeCell ref="D28:E28"/>
    <mergeCell ref="F28:G28"/>
    <mergeCell ref="B29:G29"/>
    <mergeCell ref="B30:C30"/>
    <mergeCell ref="B31:C31"/>
    <mergeCell ref="B38:C38"/>
    <mergeCell ref="D38:E38"/>
    <mergeCell ref="F38:G38"/>
    <mergeCell ref="B39:C39"/>
    <mergeCell ref="D39:E39"/>
    <mergeCell ref="F39:G39"/>
    <mergeCell ref="I34:I42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42:C42"/>
    <mergeCell ref="D42:E42"/>
    <mergeCell ref="F42:G42"/>
    <mergeCell ref="B43:G43"/>
    <mergeCell ref="B44:C44"/>
    <mergeCell ref="B45:C45"/>
    <mergeCell ref="B40:C40"/>
    <mergeCell ref="D40:E40"/>
    <mergeCell ref="F40:G40"/>
    <mergeCell ref="B41:C41"/>
    <mergeCell ref="D41:E41"/>
    <mergeCell ref="F41:G41"/>
    <mergeCell ref="C50:E50"/>
    <mergeCell ref="F50:I50"/>
    <mergeCell ref="B51:I51"/>
    <mergeCell ref="B46:H46"/>
    <mergeCell ref="B47:C47"/>
    <mergeCell ref="D47:E47"/>
    <mergeCell ref="F47:G47"/>
    <mergeCell ref="B48:E48"/>
    <mergeCell ref="C49:E49"/>
  </mergeCells>
  <conditionalFormatting sqref="I19">
    <cfRule type="expression" dxfId="90" priority="6" stopIfTrue="1">
      <formula>OR(AND(D1="staffel",COUNT(I9:I18)&lt;&gt;6),AND(D1="Gruppe",COUNT(I9:I18)&lt;&gt;9))</formula>
    </cfRule>
  </conditionalFormatting>
  <conditionalFormatting sqref="I20">
    <cfRule type="cellIs" dxfId="89" priority="7" stopIfTrue="1" operator="notBetween">
      <formula>10</formula>
      <formula>18</formula>
    </cfRule>
  </conditionalFormatting>
  <conditionalFormatting sqref="G30:G31 G45 D34:E42 E45 D24:E28 E30">
    <cfRule type="expression" dxfId="88" priority="8" stopIfTrue="1">
      <formula>ISBLANK(D24)</formula>
    </cfRule>
  </conditionalFormatting>
  <conditionalFormatting sqref="E31 H24:H28 H34:H42">
    <cfRule type="expression" dxfId="87" priority="9" stopIfTrue="1">
      <formula>AND($B$48=FALSE,ISBLANK(E24))</formula>
    </cfRule>
  </conditionalFormatting>
  <conditionalFormatting sqref="H9:H17">
    <cfRule type="expression" dxfId="86" priority="10" stopIfTrue="1">
      <formula>AND(COUNT($H$9:$H$18)&lt;$F$1,ISBLANK(H9))</formula>
    </cfRule>
  </conditionalFormatting>
  <conditionalFormatting sqref="I9:I17">
    <cfRule type="expression" dxfId="85" priority="11" stopIfTrue="1">
      <formula>AND(COUNT($I$9:$I$18)&lt;$F$1,I9="")</formula>
    </cfRule>
  </conditionalFormatting>
  <conditionalFormatting sqref="B48:E48">
    <cfRule type="cellIs" dxfId="84" priority="12" stopIfTrue="1" operator="equal">
      <formula>FALSE</formula>
    </cfRule>
  </conditionalFormatting>
  <conditionalFormatting sqref="C9:C17 E9:G17">
    <cfRule type="expression" dxfId="83" priority="13" stopIfTrue="1">
      <formula>AND($B$48=FALSE,ISBLANK(C9))</formula>
    </cfRule>
  </conditionalFormatting>
  <conditionalFormatting sqref="I18">
    <cfRule type="expression" dxfId="82" priority="5">
      <formula>OR(COUNT($I$9:$I$18)&gt;F1,AND(COUNT($I$9:$I$18)&lt;F1,I18=""))</formula>
    </cfRule>
  </conditionalFormatting>
  <conditionalFormatting sqref="H18">
    <cfRule type="expression" dxfId="81" priority="3" stopIfTrue="1">
      <formula>AND(COUNT($H$9:$H$18)&lt;$F$1,ISBLANK(H18))</formula>
    </cfRule>
  </conditionalFormatting>
  <conditionalFormatting sqref="C18 E18:G18">
    <cfRule type="expression" dxfId="80" priority="4" stopIfTrue="1">
      <formula>AND($B$48=FALSE,ISBLANK(C18))</formula>
    </cfRule>
  </conditionalFormatting>
  <conditionalFormatting sqref="G48">
    <cfRule type="expression" dxfId="79" priority="1">
      <formula>$L$46="Nein"</formula>
    </cfRule>
    <cfRule type="expression" dxfId="78" priority="2">
      <formula>OR($L$47="Nein",AND($L$46="Ja",$G$48=""))</formula>
    </cfRule>
  </conditionalFormatting>
  <dataValidations count="6">
    <dataValidation type="whole" allowBlank="1" showInputMessage="1" showErrorMessage="1" errorTitle="Eingegebener Wert ist ungültig" error="Es können nur ganze Zahlen zwischen 1 und 50 eingegeben werden." sqref="G48">
      <formula1>1</formula1>
      <formula2>50</formula2>
    </dataValidation>
    <dataValidation type="date" allowBlank="1" showInputMessage="1" showErrorMessage="1" errorTitle="Eigegebener Wert ist ungültig" error="Es muß ein gültiges Datum eingegeben werden._x000a_Die Teilnehmer müssen zwischen 10 und 18 Jahren alt sein (Geburtsjahr)" sqref="H9:H18">
      <formula1>DATE(YEAR(I$4)-18,1,1)</formula1>
      <formula2>DATE(YEAR(I$4)-10,12,31)</formula2>
    </dataValidation>
    <dataValidation type="list" allowBlank="1" showDropDown="1" showErrorMessage="1" errorTitle="Eingegebener Wert ist ungültig" error="Es können nur die Werte 1, 3 oder 5 eingegeben werden" sqref="D24:E28 D34:E42">
      <formula1>"1,3,5"</formula1>
    </dataValidation>
    <dataValidation type="whole" allowBlank="1" showErrorMessage="1" errorTitle="Eingegebener Wert ist ungültig" error="Es können nur ganze Zahlen eingegeben werden" sqref="E31">
      <formula1>0</formula1>
      <formula2>60</formula2>
    </dataValidation>
    <dataValidation type="whole" allowBlank="1" showErrorMessage="1" errorTitle="Eingegebener Wert ist ungültig" error="Es können nur ganze Zahlen von 0 bis 60 eingegeben werden" sqref="G30:G31 E45 E30 G45">
      <formula1>0</formula1>
      <formula2>60</formula2>
    </dataValidation>
    <dataValidation type="whole" allowBlank="1" showInputMessage="1" showErrorMessage="1" errorTitle="Eingegebener Wert ungültig" error="Es können nur ganze Zahlen von 0 bis 50 eingegeben werden" sqref="H24:H28 H34:H42">
      <formula1>0</formula1>
      <formula2>1000</formula2>
    </dataValidation>
  </dataValidations>
  <pageMargins left="0.59055118110236227" right="0.39370078740157483" top="0.78740157480314965" bottom="0.78740157480314965" header="0.31496062992125984" footer="0.39370078740157483"/>
  <pageSetup paperSize="9" scale="95" orientation="portrait" r:id="rId1"/>
  <headerFooter>
    <oddFooter>&amp;R&amp;8Druck: &amp;D/&amp;T&amp;L&amp;06BWB-Auswertung V1.3_x000D_(c)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28545" r:id="rId4" name="Check Box 1">
              <controlPr defaultSize="0" print="0" autoFill="0" autoLine="0" autoPict="0">
                <anchor moveWithCells="1">
                  <from>
                    <xdr:col>1</xdr:col>
                    <xdr:colOff>114300</xdr:colOff>
                    <xdr:row>47</xdr:row>
                    <xdr:rowOff>57150</xdr:rowOff>
                  </from>
                  <to>
                    <xdr:col>4</xdr:col>
                    <xdr:colOff>590550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546" r:id="rId5" name="Check Box 2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8</xdr:row>
                    <xdr:rowOff>0</xdr:rowOff>
                  </from>
                  <to>
                    <xdr:col>2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547" r:id="rId6" name="Check Box 3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9</xdr:row>
                    <xdr:rowOff>0</xdr:rowOff>
                  </from>
                  <to>
                    <xdr:col>2</xdr:col>
                    <xdr:colOff>85725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548" r:id="rId7" name="Check Box 4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10</xdr:row>
                    <xdr:rowOff>0</xdr:rowOff>
                  </from>
                  <to>
                    <xdr:col>2</xdr:col>
                    <xdr:colOff>85725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549" r:id="rId8" name="Check Box 5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11</xdr:row>
                    <xdr:rowOff>0</xdr:rowOff>
                  </from>
                  <to>
                    <xdr:col>2</xdr:col>
                    <xdr:colOff>85725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550" r:id="rId9" name="Check Box 6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12</xdr:row>
                    <xdr:rowOff>0</xdr:rowOff>
                  </from>
                  <to>
                    <xdr:col>2</xdr:col>
                    <xdr:colOff>85725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551" r:id="rId10" name="Check Box 7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13</xdr:row>
                    <xdr:rowOff>0</xdr:rowOff>
                  </from>
                  <to>
                    <xdr:col>2</xdr:col>
                    <xdr:colOff>85725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552" r:id="rId11" name="Check Box 8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14</xdr:row>
                    <xdr:rowOff>0</xdr:rowOff>
                  </from>
                  <to>
                    <xdr:col>2</xdr:col>
                    <xdr:colOff>85725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553" r:id="rId12" name="Check Box 9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15</xdr:row>
                    <xdr:rowOff>0</xdr:rowOff>
                  </from>
                  <to>
                    <xdr:col>2</xdr:col>
                    <xdr:colOff>85725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554" r:id="rId13" name="Check Box 10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16</xdr:row>
                    <xdr:rowOff>0</xdr:rowOff>
                  </from>
                  <to>
                    <xdr:col>2</xdr:col>
                    <xdr:colOff>85725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555" r:id="rId14" name="Check Box 11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17</xdr:row>
                    <xdr:rowOff>0</xdr:rowOff>
                  </from>
                  <to>
                    <xdr:col>2</xdr:col>
                    <xdr:colOff>85725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556" r:id="rId15" name="Button 12">
              <controlPr defaultSize="0" print="0" autoFill="0" autoPict="0" macro="[0]!WBDrucken">
                <anchor moveWithCells="1">
                  <from>
                    <xdr:col>7</xdr:col>
                    <xdr:colOff>695325</xdr:colOff>
                    <xdr:row>48</xdr:row>
                    <xdr:rowOff>123825</xdr:rowOff>
                  </from>
                  <to>
                    <xdr:col>8</xdr:col>
                    <xdr:colOff>447675</xdr:colOff>
                    <xdr:row>49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5">
    <pageSetUpPr fitToPage="1"/>
  </sheetPr>
  <dimension ref="A1:M51"/>
  <sheetViews>
    <sheetView zoomScaleNormal="100" workbookViewId="0">
      <pane ySplit="3" topLeftCell="A4" activePane="bottomLeft" state="frozen"/>
      <selection activeCell="C9" sqref="C9:D9"/>
      <selection pane="bottomLeft" activeCell="C9" sqref="C9:D9"/>
    </sheetView>
  </sheetViews>
  <sheetFormatPr baseColWidth="10" defaultRowHeight="12.75" x14ac:dyDescent="0.2"/>
  <cols>
    <col min="1" max="2" width="5.28515625" style="19" customWidth="1"/>
    <col min="3" max="3" width="19" style="19" customWidth="1"/>
    <col min="4" max="7" width="9.85546875" style="19" customWidth="1"/>
    <col min="8" max="8" width="19" style="19" customWidth="1"/>
    <col min="9" max="9" width="14.42578125" style="19" customWidth="1"/>
    <col min="10" max="10" width="5.28515625" style="19" customWidth="1"/>
    <col min="11" max="11" width="11.42578125" style="19"/>
    <col min="12" max="13" width="11.42578125" style="178" hidden="1" customWidth="1"/>
    <col min="14" max="16384" width="11.42578125" style="19"/>
  </cols>
  <sheetData>
    <row r="1" spans="1:13" ht="21" thickBot="1" x14ac:dyDescent="0.25">
      <c r="A1" s="73" t="str">
        <f ca="1">HYPERLINK("["&amp;MID(CELL("Dateiname"), SEARCH("[", CELL("Dateiname"))+1, SEARCH("]", CELL("Dateiname"))- SEARCH("[", CELL("Dateiname")) -1)&amp;"]'Teilnehmer'!A"&amp;I3+5,"◄")</f>
        <v>◄</v>
      </c>
      <c r="B1" s="66"/>
      <c r="C1" s="76" t="s">
        <v>21</v>
      </c>
      <c r="D1" s="77" t="str">
        <f ca="1">IF(VLOOKUP($I$3,Teilnehmer!$B$6:$H$125,3)="x","Gruppe",IF((VLOOKUP($I$3,Teilnehmer!$B$6:$H$125,4)="x"),"Staffel","Fehler"))</f>
        <v>Fehler</v>
      </c>
      <c r="E1" s="75" t="s">
        <v>86</v>
      </c>
      <c r="F1" s="78">
        <f ca="1">IF(D1="Staffel",6,9)</f>
        <v>9</v>
      </c>
      <c r="G1" s="76">
        <f ca="1">IF(D1="Staffel",10,14)</f>
        <v>14</v>
      </c>
      <c r="H1" s="75" t="s">
        <v>87</v>
      </c>
      <c r="I1" s="77" t="str">
        <f ca="1">IF((VLOOKUP($I$3,Teilnehmer!B6:C125,2))="","",VLOOKUP($I$3,Teilnehmer!$B$6:$I$125,8))</f>
        <v/>
      </c>
      <c r="J1" s="18" t="str">
        <f ca="1">HYPERLINK("["&amp;MID(CELL("Dateiname"), SEARCH("[", CELL("Dateiname"))+1, SEARCH("]", CELL("Dateiname"))- SEARCH("[", CELL("Dateiname")) -1)&amp;"]'"&amp;$I$3&amp;"'!B51","▼")</f>
        <v>▼</v>
      </c>
      <c r="L1" s="181">
        <v>0</v>
      </c>
      <c r="M1" s="181" t="s">
        <v>186</v>
      </c>
    </row>
    <row r="2" spans="1:13" ht="16.5" x14ac:dyDescent="0.2">
      <c r="A2" s="163"/>
      <c r="B2" s="377" t="s">
        <v>18</v>
      </c>
      <c r="C2" s="378"/>
      <c r="D2" s="378" t="str">
        <f ca="1">IF((VLOOKUP($I$3,Teilnehmer!B6:C125,2))="","",VLOOKUP($I$3,Teilnehmer!B6:C125,2))</f>
        <v/>
      </c>
      <c r="E2" s="378"/>
      <c r="F2" s="378"/>
      <c r="G2" s="379"/>
      <c r="H2" s="20" t="s">
        <v>19</v>
      </c>
      <c r="I2" s="129" t="str">
        <f ca="1">IF((VLOOKUP($I$3,Teilnehmer!B6:V125,2))="","",IF(Teilnehmer!J2="Nein","",VLOOKUP($I$3,Teilnehmer!B6:V125,21)))</f>
        <v/>
      </c>
      <c r="J2" s="163"/>
      <c r="L2" s="181" t="s">
        <v>183</v>
      </c>
    </row>
    <row r="3" spans="1:13" ht="17.25" thickBot="1" x14ac:dyDescent="0.25">
      <c r="A3" s="163"/>
      <c r="B3" s="380" t="s">
        <v>4</v>
      </c>
      <c r="C3" s="381"/>
      <c r="D3" s="381" t="str">
        <f ca="1">IF(VLOOKUP($I$3,Teilnehmer!$B$6:$C$125,2)="","",IF(Startseite!$C$8="","",Startseite!$C$8))</f>
        <v/>
      </c>
      <c r="E3" s="381"/>
      <c r="F3" s="381"/>
      <c r="G3" s="382"/>
      <c r="H3" s="21" t="s">
        <v>20</v>
      </c>
      <c r="I3" s="22">
        <f ca="1">VALUE(MID(CELL("dateiname",A1),FIND("]",CELL("dateiname",A1))+1,255))</f>
        <v>5</v>
      </c>
      <c r="J3" s="163"/>
    </row>
    <row r="4" spans="1:13" ht="16.5" x14ac:dyDescent="0.25">
      <c r="A4" s="163"/>
      <c r="B4" s="380" t="s">
        <v>5</v>
      </c>
      <c r="C4" s="381"/>
      <c r="D4" s="381" t="str">
        <f ca="1">IF(VLOOKUP($I$3,Teilnehmer!$B$6:$C$125,2)="","",IF(Startseite!$C$10="","",Startseite!$C$10))</f>
        <v/>
      </c>
      <c r="E4" s="381"/>
      <c r="F4" s="381"/>
      <c r="G4" s="382"/>
      <c r="H4" s="23" t="s">
        <v>2</v>
      </c>
      <c r="I4" s="74">
        <f ca="1">Startseite!$C$6</f>
        <v>43331</v>
      </c>
      <c r="J4" s="163"/>
    </row>
    <row r="5" spans="1:13" ht="17.25" thickBot="1" x14ac:dyDescent="0.25">
      <c r="A5" s="163"/>
      <c r="B5" s="385" t="s">
        <v>6</v>
      </c>
      <c r="C5" s="386"/>
      <c r="D5" s="386" t="str">
        <f ca="1">IF(VLOOKUP($I$3,Teilnehmer!$B$6:$C$125,2)="","",IF(Startseite!$C$12="","",Startseite!$C$12))</f>
        <v/>
      </c>
      <c r="E5" s="386"/>
      <c r="F5" s="386"/>
      <c r="G5" s="387"/>
      <c r="H5" s="388" t="str">
        <f ca="1">"Wertung: "&amp;IF(VLOOKUP($I$3,Teilnehmer!$B$6:$H$125,3)="x","Gruppe",IF((VLOOKUP($I$3,Teilnehmer!$B$6:$H$125,4)="x"),"Staffel",""))&amp;" "&amp;IF(VLOOKUP($I$3,Teilnehmer!$B$6:$H$125,5)="x","Jungen",IF((VLOOKUP($I$3,Teilnehmer!$B$6:$H$125,6)="x"),"Mädchen",IF((VLOOKUP($I$3,Teilnehmer!$B$6:$H$125,7)="x"),IF(VLOOKUP($I$3,Teilnehmer!$B$6:$I$125,8)="A+B-Teil","AK",IF(VLOOKUP($I$3,Teilnehmer!$B$6:$I$125,8)="Nur A-Teil","AK-nurA",IF(VLOOKUP($I$3,Teilnehmer!$B$6:$I$125,8)="Nur B-Teil","AK-NurB",""))),"")))</f>
        <v xml:space="preserve">Wertung:  </v>
      </c>
      <c r="I5" s="389"/>
      <c r="J5" s="163"/>
    </row>
    <row r="6" spans="1:13" ht="6.95" customHeight="1" thickBot="1" x14ac:dyDescent="0.25">
      <c r="A6" s="163"/>
      <c r="B6" s="390"/>
      <c r="C6" s="390"/>
      <c r="D6" s="390"/>
      <c r="E6" s="390"/>
      <c r="F6" s="390"/>
      <c r="G6" s="390"/>
      <c r="H6" s="390"/>
      <c r="I6" s="390"/>
      <c r="J6" s="163"/>
    </row>
    <row r="7" spans="1:13" ht="17.25" thickBot="1" x14ac:dyDescent="0.3">
      <c r="A7" s="163"/>
      <c r="B7" s="391" t="s">
        <v>22</v>
      </c>
      <c r="C7" s="392"/>
      <c r="D7" s="392"/>
      <c r="E7" s="392"/>
      <c r="F7" s="392"/>
      <c r="G7" s="392"/>
      <c r="H7" s="392"/>
      <c r="I7" s="393"/>
      <c r="J7" s="163"/>
    </row>
    <row r="8" spans="1:13" ht="16.5" thickBot="1" x14ac:dyDescent="0.3">
      <c r="A8" s="163"/>
      <c r="B8" s="24" t="s">
        <v>23</v>
      </c>
      <c r="C8" s="394" t="s">
        <v>24</v>
      </c>
      <c r="D8" s="394"/>
      <c r="E8" s="394" t="s">
        <v>25</v>
      </c>
      <c r="F8" s="394"/>
      <c r="G8" s="394"/>
      <c r="H8" s="25" t="s">
        <v>26</v>
      </c>
      <c r="I8" s="26" t="s">
        <v>27</v>
      </c>
      <c r="J8" s="163"/>
      <c r="L8" s="178" t="b">
        <f>IF(OR(L9:L18),TRUE,FALSE)</f>
        <v>0</v>
      </c>
      <c r="M8" s="178" t="s">
        <v>235</v>
      </c>
    </row>
    <row r="9" spans="1:13" ht="15.75" x14ac:dyDescent="0.25">
      <c r="A9" s="27" t="b">
        <v>1</v>
      </c>
      <c r="B9" s="28">
        <v>1</v>
      </c>
      <c r="C9" s="383"/>
      <c r="D9" s="383"/>
      <c r="E9" s="383"/>
      <c r="F9" s="383"/>
      <c r="G9" s="383"/>
      <c r="H9" s="29"/>
      <c r="I9" s="30" t="str">
        <f>IF(OR(A9=FALSE,ISBLANK(H9)),"",(YEAR(I$4)-YEAR(H9)))</f>
        <v/>
      </c>
      <c r="J9" s="163"/>
      <c r="L9" s="178" t="b">
        <f t="shared" ref="L9:L18" si="0">IF(OR(C9&lt;&gt;"",E9&lt;&gt;"",H9&lt;&gt;""),TRUE,FALSE)</f>
        <v>0</v>
      </c>
      <c r="M9" s="178" t="s">
        <v>225</v>
      </c>
    </row>
    <row r="10" spans="1:13" ht="15.75" x14ac:dyDescent="0.25">
      <c r="A10" s="27" t="b">
        <v>1</v>
      </c>
      <c r="B10" s="31">
        <v>2</v>
      </c>
      <c r="C10" s="384"/>
      <c r="D10" s="384"/>
      <c r="E10" s="384"/>
      <c r="F10" s="384"/>
      <c r="G10" s="384"/>
      <c r="H10" s="29"/>
      <c r="I10" s="30" t="str">
        <f t="shared" ref="I10:I18" si="1">IF(OR(A10=FALSE,ISBLANK(H10)),"",(YEAR(I$4)-YEAR(H10)))</f>
        <v/>
      </c>
      <c r="J10" s="163"/>
      <c r="L10" s="178" t="b">
        <f t="shared" si="0"/>
        <v>0</v>
      </c>
      <c r="M10" s="178" t="s">
        <v>226</v>
      </c>
    </row>
    <row r="11" spans="1:13" ht="15.75" x14ac:dyDescent="0.25">
      <c r="A11" s="27" t="b">
        <v>1</v>
      </c>
      <c r="B11" s="31">
        <v>3</v>
      </c>
      <c r="C11" s="384"/>
      <c r="D11" s="384"/>
      <c r="E11" s="384"/>
      <c r="F11" s="384"/>
      <c r="G11" s="384"/>
      <c r="H11" s="29"/>
      <c r="I11" s="30" t="str">
        <f t="shared" si="1"/>
        <v/>
      </c>
      <c r="J11" s="163"/>
      <c r="L11" s="178" t="b">
        <f t="shared" si="0"/>
        <v>0</v>
      </c>
      <c r="M11" s="178" t="s">
        <v>227</v>
      </c>
    </row>
    <row r="12" spans="1:13" ht="15.75" x14ac:dyDescent="0.25">
      <c r="A12" s="27" t="b">
        <v>1</v>
      </c>
      <c r="B12" s="31">
        <v>4</v>
      </c>
      <c r="C12" s="384"/>
      <c r="D12" s="384"/>
      <c r="E12" s="384"/>
      <c r="F12" s="384"/>
      <c r="G12" s="384"/>
      <c r="H12" s="29"/>
      <c r="I12" s="30" t="str">
        <f t="shared" si="1"/>
        <v/>
      </c>
      <c r="J12" s="163"/>
      <c r="L12" s="178" t="b">
        <f t="shared" si="0"/>
        <v>0</v>
      </c>
      <c r="M12" s="178" t="s">
        <v>228</v>
      </c>
    </row>
    <row r="13" spans="1:13" ht="15.75" x14ac:dyDescent="0.25">
      <c r="A13" s="27" t="b">
        <v>1</v>
      </c>
      <c r="B13" s="31">
        <v>5</v>
      </c>
      <c r="C13" s="384"/>
      <c r="D13" s="384"/>
      <c r="E13" s="384"/>
      <c r="F13" s="384"/>
      <c r="G13" s="384"/>
      <c r="H13" s="29"/>
      <c r="I13" s="30" t="str">
        <f t="shared" si="1"/>
        <v/>
      </c>
      <c r="J13" s="163"/>
      <c r="L13" s="178" t="b">
        <f t="shared" si="0"/>
        <v>0</v>
      </c>
      <c r="M13" s="178" t="s">
        <v>229</v>
      </c>
    </row>
    <row r="14" spans="1:13" ht="15.75" x14ac:dyDescent="0.25">
      <c r="A14" s="27" t="b">
        <v>1</v>
      </c>
      <c r="B14" s="31">
        <v>6</v>
      </c>
      <c r="C14" s="384"/>
      <c r="D14" s="384"/>
      <c r="E14" s="384"/>
      <c r="F14" s="384"/>
      <c r="G14" s="384"/>
      <c r="H14" s="29"/>
      <c r="I14" s="30" t="str">
        <f t="shared" si="1"/>
        <v/>
      </c>
      <c r="J14" s="163"/>
      <c r="L14" s="178" t="b">
        <f t="shared" si="0"/>
        <v>0</v>
      </c>
      <c r="M14" s="178" t="s">
        <v>230</v>
      </c>
    </row>
    <row r="15" spans="1:13" ht="15.75" x14ac:dyDescent="0.25">
      <c r="A15" s="27" t="b">
        <v>1</v>
      </c>
      <c r="B15" s="31">
        <v>7</v>
      </c>
      <c r="C15" s="384"/>
      <c r="D15" s="384"/>
      <c r="E15" s="384"/>
      <c r="F15" s="384"/>
      <c r="G15" s="384"/>
      <c r="H15" s="29"/>
      <c r="I15" s="30" t="str">
        <f t="shared" si="1"/>
        <v/>
      </c>
      <c r="J15" s="163"/>
      <c r="L15" s="178" t="b">
        <f t="shared" si="0"/>
        <v>0</v>
      </c>
      <c r="M15" s="178" t="s">
        <v>231</v>
      </c>
    </row>
    <row r="16" spans="1:13" ht="15.75" x14ac:dyDescent="0.25">
      <c r="A16" s="27" t="b">
        <v>1</v>
      </c>
      <c r="B16" s="31">
        <v>8</v>
      </c>
      <c r="C16" s="384"/>
      <c r="D16" s="384"/>
      <c r="E16" s="384"/>
      <c r="F16" s="384"/>
      <c r="G16" s="384"/>
      <c r="H16" s="29"/>
      <c r="I16" s="30" t="str">
        <f t="shared" si="1"/>
        <v/>
      </c>
      <c r="J16" s="163"/>
      <c r="L16" s="178" t="b">
        <f t="shared" si="0"/>
        <v>0</v>
      </c>
      <c r="M16" s="178" t="s">
        <v>232</v>
      </c>
    </row>
    <row r="17" spans="1:13" ht="15.75" x14ac:dyDescent="0.25">
      <c r="A17" s="27" t="b">
        <v>1</v>
      </c>
      <c r="B17" s="31">
        <v>9</v>
      </c>
      <c r="C17" s="384"/>
      <c r="D17" s="384"/>
      <c r="E17" s="384"/>
      <c r="F17" s="384"/>
      <c r="G17" s="384"/>
      <c r="H17" s="29"/>
      <c r="I17" s="30" t="str">
        <f t="shared" si="1"/>
        <v/>
      </c>
      <c r="J17" s="163"/>
      <c r="L17" s="178" t="b">
        <f t="shared" si="0"/>
        <v>0</v>
      </c>
      <c r="M17" s="178" t="s">
        <v>233</v>
      </c>
    </row>
    <row r="18" spans="1:13" ht="16.5" thickBot="1" x14ac:dyDescent="0.3">
      <c r="A18" s="27" t="b">
        <v>0</v>
      </c>
      <c r="B18" s="32" t="s">
        <v>28</v>
      </c>
      <c r="C18" s="384"/>
      <c r="D18" s="384"/>
      <c r="E18" s="384"/>
      <c r="F18" s="384"/>
      <c r="G18" s="384"/>
      <c r="H18" s="29"/>
      <c r="I18" s="30" t="str">
        <f t="shared" si="1"/>
        <v/>
      </c>
      <c r="J18" s="163"/>
      <c r="L18" s="178" t="b">
        <f t="shared" si="0"/>
        <v>0</v>
      </c>
      <c r="M18" s="178" t="s">
        <v>234</v>
      </c>
    </row>
    <row r="19" spans="1:13" ht="15.75" x14ac:dyDescent="0.25">
      <c r="A19" s="163"/>
      <c r="B19" s="403"/>
      <c r="C19" s="404"/>
      <c r="D19" s="404"/>
      <c r="E19" s="404"/>
      <c r="F19" s="404"/>
      <c r="G19" s="405"/>
      <c r="H19" s="33" t="s">
        <v>29</v>
      </c>
      <c r="I19" s="34">
        <f>SUM(I9:I18)</f>
        <v>0</v>
      </c>
      <c r="J19" s="163"/>
    </row>
    <row r="20" spans="1:13" ht="16.5" thickBot="1" x14ac:dyDescent="0.3">
      <c r="A20" s="163"/>
      <c r="B20" s="406" t="s">
        <v>30</v>
      </c>
      <c r="C20" s="407"/>
      <c r="D20" s="407"/>
      <c r="E20" s="407"/>
      <c r="F20" s="407"/>
      <c r="G20" s="408"/>
      <c r="H20" s="35" t="str">
        <f ca="1">"Alter : "&amp;F1</f>
        <v>Alter : 9</v>
      </c>
      <c r="I20" s="36">
        <f ca="1">ROUND(I19/F1,0)</f>
        <v>0</v>
      </c>
      <c r="J20" s="163"/>
    </row>
    <row r="21" spans="1:13" ht="6.95" customHeight="1" thickBot="1" x14ac:dyDescent="0.25">
      <c r="A21" s="163"/>
      <c r="B21" s="390"/>
      <c r="C21" s="390"/>
      <c r="D21" s="390"/>
      <c r="E21" s="390"/>
      <c r="F21" s="390"/>
      <c r="G21" s="390"/>
      <c r="H21" s="390"/>
      <c r="I21" s="390"/>
      <c r="J21" s="163"/>
    </row>
    <row r="22" spans="1:13" ht="17.25" thickBot="1" x14ac:dyDescent="0.3">
      <c r="A22" s="163"/>
      <c r="B22" s="391" t="s">
        <v>31</v>
      </c>
      <c r="C22" s="392"/>
      <c r="D22" s="392"/>
      <c r="E22" s="392"/>
      <c r="F22" s="392"/>
      <c r="G22" s="392"/>
      <c r="H22" s="392"/>
      <c r="I22" s="393"/>
      <c r="J22" s="163"/>
    </row>
    <row r="23" spans="1:13" ht="15.75" x14ac:dyDescent="0.25">
      <c r="A23" s="163"/>
      <c r="B23" s="395" t="s">
        <v>32</v>
      </c>
      <c r="C23" s="396"/>
      <c r="D23" s="397" t="s">
        <v>33</v>
      </c>
      <c r="E23" s="397"/>
      <c r="F23" s="398" t="s">
        <v>34</v>
      </c>
      <c r="G23" s="398"/>
      <c r="H23" s="37" t="s">
        <v>35</v>
      </c>
      <c r="I23" s="88">
        <v>1000</v>
      </c>
      <c r="J23" s="163"/>
    </row>
    <row r="24" spans="1:13" ht="15.75" x14ac:dyDescent="0.25">
      <c r="A24" s="163"/>
      <c r="B24" s="399" t="s">
        <v>36</v>
      </c>
      <c r="C24" s="400"/>
      <c r="D24" s="401"/>
      <c r="E24" s="401"/>
      <c r="F24" s="402" t="s">
        <v>37</v>
      </c>
      <c r="G24" s="402"/>
      <c r="H24" s="39"/>
      <c r="I24" s="409"/>
      <c r="J24" s="163"/>
      <c r="L24" s="178" t="b">
        <f>IF(AND(D24&lt;&gt;"",D25&lt;&gt;"",D26&lt;&gt;"",D27&lt;&gt;""),TRUE,FALSE)</f>
        <v>0</v>
      </c>
      <c r="M24" s="179" t="s">
        <v>98</v>
      </c>
    </row>
    <row r="25" spans="1:13" ht="15.75" x14ac:dyDescent="0.25">
      <c r="A25" s="163"/>
      <c r="B25" s="399" t="s">
        <v>38</v>
      </c>
      <c r="C25" s="400"/>
      <c r="D25" s="401"/>
      <c r="E25" s="401"/>
      <c r="F25" s="402" t="s">
        <v>37</v>
      </c>
      <c r="G25" s="402"/>
      <c r="H25" s="39"/>
      <c r="I25" s="410"/>
      <c r="J25" s="163"/>
      <c r="L25" s="178" t="b">
        <f ca="1">IF(OR(D1="Staffel",AND(D1="Gruppe",D28&lt;&gt;"")),TRUE,FALSE)</f>
        <v>0</v>
      </c>
      <c r="M25" s="178" t="s">
        <v>99</v>
      </c>
    </row>
    <row r="26" spans="1:13" ht="15.75" x14ac:dyDescent="0.25">
      <c r="A26" s="163"/>
      <c r="B26" s="399" t="s">
        <v>39</v>
      </c>
      <c r="C26" s="400"/>
      <c r="D26" s="401"/>
      <c r="E26" s="401"/>
      <c r="F26" s="402" t="s">
        <v>37</v>
      </c>
      <c r="G26" s="402"/>
      <c r="H26" s="39"/>
      <c r="I26" s="410"/>
      <c r="J26" s="163"/>
      <c r="L26" s="178" t="b">
        <f>IF(AND(E30&lt;&gt;"",G30&lt;&gt;"",G31&lt;&gt;""),TRUE,FALSE)</f>
        <v>0</v>
      </c>
      <c r="M26" s="178" t="s">
        <v>100</v>
      </c>
    </row>
    <row r="27" spans="1:13" ht="15.75" x14ac:dyDescent="0.25">
      <c r="A27" s="163"/>
      <c r="B27" s="399" t="s">
        <v>40</v>
      </c>
      <c r="C27" s="400"/>
      <c r="D27" s="401"/>
      <c r="E27" s="401"/>
      <c r="F27" s="402" t="s">
        <v>37</v>
      </c>
      <c r="G27" s="402"/>
      <c r="H27" s="39"/>
      <c r="I27" s="410"/>
      <c r="J27" s="163"/>
      <c r="L27" s="178" t="b">
        <f ca="1">AND(L24,L25,L26)</f>
        <v>0</v>
      </c>
      <c r="M27" s="178" t="s">
        <v>101</v>
      </c>
    </row>
    <row r="28" spans="1:13" ht="15.75" x14ac:dyDescent="0.25">
      <c r="A28" s="163"/>
      <c r="B28" s="399" t="s">
        <v>41</v>
      </c>
      <c r="C28" s="400"/>
      <c r="D28" s="401"/>
      <c r="E28" s="401"/>
      <c r="F28" s="402" t="s">
        <v>37</v>
      </c>
      <c r="G28" s="402"/>
      <c r="H28" s="39"/>
      <c r="I28" s="411"/>
      <c r="J28" s="163"/>
    </row>
    <row r="29" spans="1:13" ht="15.75" x14ac:dyDescent="0.25">
      <c r="A29" s="163"/>
      <c r="B29" s="421" t="s">
        <v>42</v>
      </c>
      <c r="C29" s="422"/>
      <c r="D29" s="422"/>
      <c r="E29" s="422"/>
      <c r="F29" s="422"/>
      <c r="G29" s="422"/>
      <c r="H29" s="40" t="s">
        <v>43</v>
      </c>
      <c r="I29" s="41">
        <f>SUM(H24:H28)</f>
        <v>0</v>
      </c>
      <c r="J29" s="163"/>
    </row>
    <row r="30" spans="1:13" ht="15.75" x14ac:dyDescent="0.25">
      <c r="A30" s="163"/>
      <c r="B30" s="419" t="s">
        <v>44</v>
      </c>
      <c r="C30" s="420"/>
      <c r="D30" s="42" t="s">
        <v>45</v>
      </c>
      <c r="E30" s="43"/>
      <c r="F30" s="42" t="s">
        <v>46</v>
      </c>
      <c r="G30" s="43"/>
      <c r="H30" s="44">
        <f ca="1">IF(D1="Staffel",Startseite!$E$28,Startseite!$E$27)</f>
        <v>4.1666666666666666E-3</v>
      </c>
      <c r="I30" s="45">
        <f ca="1">IF((((E30*60)+G30)-H30*24*3600)&gt;0,(((E30*60)+G30)-H30*24*3600),0)</f>
        <v>0</v>
      </c>
      <c r="J30" s="163"/>
    </row>
    <row r="31" spans="1:13" ht="16.5" thickBot="1" x14ac:dyDescent="0.3">
      <c r="A31" s="163"/>
      <c r="B31" s="419" t="s">
        <v>47</v>
      </c>
      <c r="C31" s="420"/>
      <c r="D31" s="42" t="s">
        <v>45</v>
      </c>
      <c r="E31" s="43"/>
      <c r="F31" s="42" t="s">
        <v>46</v>
      </c>
      <c r="G31" s="43"/>
      <c r="H31" s="46" t="s">
        <v>43</v>
      </c>
      <c r="I31" s="47">
        <f>IF(E31="",G31,((E31*60)+G31))</f>
        <v>0</v>
      </c>
      <c r="J31" s="163"/>
    </row>
    <row r="32" spans="1:13" ht="16.5" thickBot="1" x14ac:dyDescent="0.3">
      <c r="A32" s="163"/>
      <c r="B32" s="412" t="s">
        <v>48</v>
      </c>
      <c r="C32" s="413"/>
      <c r="D32" s="413"/>
      <c r="E32" s="413"/>
      <c r="F32" s="413"/>
      <c r="G32" s="413"/>
      <c r="H32" s="414"/>
      <c r="I32" s="48">
        <f ca="1">I23-I29-I30-I31</f>
        <v>1000</v>
      </c>
      <c r="J32" s="163"/>
    </row>
    <row r="33" spans="1:13" ht="15.75" x14ac:dyDescent="0.25">
      <c r="A33" s="163"/>
      <c r="B33" s="415" t="s">
        <v>49</v>
      </c>
      <c r="C33" s="416"/>
      <c r="D33" s="417" t="s">
        <v>33</v>
      </c>
      <c r="E33" s="417"/>
      <c r="F33" s="418" t="s">
        <v>34</v>
      </c>
      <c r="G33" s="418"/>
      <c r="H33" s="49" t="s">
        <v>35</v>
      </c>
      <c r="I33" s="38">
        <v>400</v>
      </c>
      <c r="J33" s="163"/>
    </row>
    <row r="34" spans="1:13" ht="15.75" x14ac:dyDescent="0.25">
      <c r="A34" s="163"/>
      <c r="B34" s="419" t="s">
        <v>50</v>
      </c>
      <c r="C34" s="420"/>
      <c r="D34" s="401"/>
      <c r="E34" s="401"/>
      <c r="F34" s="402" t="s">
        <v>37</v>
      </c>
      <c r="G34" s="402"/>
      <c r="H34" s="39"/>
      <c r="I34" s="423"/>
      <c r="J34" s="163"/>
    </row>
    <row r="35" spans="1:13" ht="15.75" x14ac:dyDescent="0.25">
      <c r="A35" s="163"/>
      <c r="B35" s="419" t="s">
        <v>51</v>
      </c>
      <c r="C35" s="420"/>
      <c r="D35" s="401"/>
      <c r="E35" s="401"/>
      <c r="F35" s="402" t="s">
        <v>37</v>
      </c>
      <c r="G35" s="402"/>
      <c r="H35" s="39"/>
      <c r="I35" s="424"/>
      <c r="J35" s="163"/>
      <c r="L35" s="178" t="b">
        <f>IF(AND(D34&lt;&gt;"",D35&lt;&gt;"",D36&lt;&gt;"",D37&lt;&gt;"",D38&lt;&gt;"",D39&lt;&gt;""),TRUE,FALSE)</f>
        <v>0</v>
      </c>
      <c r="M35" s="179" t="s">
        <v>103</v>
      </c>
    </row>
    <row r="36" spans="1:13" ht="15.75" x14ac:dyDescent="0.25">
      <c r="A36" s="163"/>
      <c r="B36" s="419" t="s">
        <v>52</v>
      </c>
      <c r="C36" s="420"/>
      <c r="D36" s="401"/>
      <c r="E36" s="401"/>
      <c r="F36" s="402" t="s">
        <v>37</v>
      </c>
      <c r="G36" s="402"/>
      <c r="H36" s="39"/>
      <c r="I36" s="424"/>
      <c r="J36" s="163"/>
      <c r="L36" s="178" t="b">
        <f ca="1">IF(OR(D1="Staffel",AND(D1="Gruppe",D40&lt;&gt;"",D41&lt;&gt;"",D42&lt;&gt;"")),TRUE,FALSE)</f>
        <v>0</v>
      </c>
      <c r="M36" s="178" t="s">
        <v>104</v>
      </c>
    </row>
    <row r="37" spans="1:13" ht="15.75" x14ac:dyDescent="0.25">
      <c r="A37" s="163"/>
      <c r="B37" s="419" t="s">
        <v>53</v>
      </c>
      <c r="C37" s="420"/>
      <c r="D37" s="401"/>
      <c r="E37" s="401"/>
      <c r="F37" s="402" t="s">
        <v>37</v>
      </c>
      <c r="G37" s="402"/>
      <c r="H37" s="39"/>
      <c r="I37" s="424"/>
      <c r="J37" s="163"/>
      <c r="L37" s="178" t="b">
        <f>IF(AND(E45&lt;&gt;"",G45&lt;&gt;""),TRUE,FALSE)</f>
        <v>0</v>
      </c>
      <c r="M37" s="178" t="s">
        <v>100</v>
      </c>
    </row>
    <row r="38" spans="1:13" ht="15.75" x14ac:dyDescent="0.25">
      <c r="A38" s="163"/>
      <c r="B38" s="419" t="s">
        <v>54</v>
      </c>
      <c r="C38" s="420"/>
      <c r="D38" s="401"/>
      <c r="E38" s="401"/>
      <c r="F38" s="402" t="s">
        <v>37</v>
      </c>
      <c r="G38" s="402"/>
      <c r="H38" s="39"/>
      <c r="I38" s="424"/>
      <c r="J38" s="163"/>
      <c r="L38" s="178" t="b">
        <f ca="1">AND(L35,L36,L37)</f>
        <v>0</v>
      </c>
      <c r="M38" s="178" t="s">
        <v>102</v>
      </c>
    </row>
    <row r="39" spans="1:13" ht="15.75" x14ac:dyDescent="0.25">
      <c r="A39" s="163"/>
      <c r="B39" s="419" t="s">
        <v>55</v>
      </c>
      <c r="C39" s="420"/>
      <c r="D39" s="401"/>
      <c r="E39" s="401"/>
      <c r="F39" s="402" t="s">
        <v>37</v>
      </c>
      <c r="G39" s="402"/>
      <c r="H39" s="39"/>
      <c r="I39" s="424"/>
      <c r="J39" s="163"/>
    </row>
    <row r="40" spans="1:13" ht="15.75" x14ac:dyDescent="0.25">
      <c r="A40" s="163"/>
      <c r="B40" s="419" t="s">
        <v>56</v>
      </c>
      <c r="C40" s="420"/>
      <c r="D40" s="401"/>
      <c r="E40" s="401"/>
      <c r="F40" s="402" t="s">
        <v>37</v>
      </c>
      <c r="G40" s="402"/>
      <c r="H40" s="39"/>
      <c r="I40" s="424"/>
      <c r="J40" s="163"/>
    </row>
    <row r="41" spans="1:13" ht="15.75" x14ac:dyDescent="0.25">
      <c r="A41" s="163"/>
      <c r="B41" s="419" t="s">
        <v>57</v>
      </c>
      <c r="C41" s="420"/>
      <c r="D41" s="401"/>
      <c r="E41" s="401"/>
      <c r="F41" s="402" t="s">
        <v>37</v>
      </c>
      <c r="G41" s="402"/>
      <c r="H41" s="39"/>
      <c r="I41" s="424"/>
      <c r="J41" s="163"/>
    </row>
    <row r="42" spans="1:13" ht="15.75" x14ac:dyDescent="0.25">
      <c r="A42" s="163"/>
      <c r="B42" s="419" t="s">
        <v>58</v>
      </c>
      <c r="C42" s="420"/>
      <c r="D42" s="401"/>
      <c r="E42" s="401"/>
      <c r="F42" s="402" t="s">
        <v>37</v>
      </c>
      <c r="G42" s="402"/>
      <c r="H42" s="39"/>
      <c r="I42" s="425"/>
      <c r="J42" s="163"/>
    </row>
    <row r="43" spans="1:13" ht="15.75" x14ac:dyDescent="0.25">
      <c r="A43" s="163"/>
      <c r="B43" s="421" t="s">
        <v>59</v>
      </c>
      <c r="C43" s="422"/>
      <c r="D43" s="422"/>
      <c r="E43" s="422"/>
      <c r="F43" s="422"/>
      <c r="G43" s="422"/>
      <c r="H43" s="40" t="s">
        <v>43</v>
      </c>
      <c r="I43" s="41">
        <f>SUM(H34:H42)</f>
        <v>0</v>
      </c>
      <c r="J43" s="163"/>
    </row>
    <row r="44" spans="1:13" ht="15.75" x14ac:dyDescent="0.25">
      <c r="A44" s="163"/>
      <c r="B44" s="419" t="s">
        <v>60</v>
      </c>
      <c r="C44" s="420"/>
      <c r="D44" s="42" t="s">
        <v>45</v>
      </c>
      <c r="E44" s="50">
        <f ca="1">IF(OR(I20&lt;10,I20&gt;18),0,VLOOKUP(I20,Startseite!$G$23:$I$31,2))</f>
        <v>0</v>
      </c>
      <c r="F44" s="42" t="s">
        <v>46</v>
      </c>
      <c r="G44" s="50">
        <f ca="1">IF(OR(I20&lt;10,I20&gt;18),0,VLOOKUP(I20,Startseite!$G$23:$I$31,3))</f>
        <v>0</v>
      </c>
      <c r="H44" s="51"/>
      <c r="I44" s="52"/>
      <c r="J44" s="163"/>
    </row>
    <row r="45" spans="1:13" ht="16.5" thickBot="1" x14ac:dyDescent="0.3">
      <c r="A45" s="163"/>
      <c r="B45" s="419" t="s">
        <v>61</v>
      </c>
      <c r="C45" s="420"/>
      <c r="D45" s="42" t="s">
        <v>45</v>
      </c>
      <c r="E45" s="43"/>
      <c r="F45" s="42" t="s">
        <v>46</v>
      </c>
      <c r="G45" s="43"/>
      <c r="H45" s="46" t="s">
        <v>62</v>
      </c>
      <c r="I45" s="47">
        <f>IF(AND(E45="",G45=""),0,((E44*60)+G44)-((E45*60)+G45))</f>
        <v>0</v>
      </c>
      <c r="J45" s="163"/>
      <c r="L45" s="180"/>
    </row>
    <row r="46" spans="1:13" ht="16.5" thickBot="1" x14ac:dyDescent="0.3">
      <c r="A46" s="163"/>
      <c r="B46" s="412" t="s">
        <v>63</v>
      </c>
      <c r="C46" s="413"/>
      <c r="D46" s="413"/>
      <c r="E46" s="413"/>
      <c r="F46" s="413"/>
      <c r="G46" s="413"/>
      <c r="H46" s="414"/>
      <c r="I46" s="48">
        <f>I33-I43+I45</f>
        <v>400</v>
      </c>
      <c r="J46" s="163"/>
      <c r="L46" s="181" t="str">
        <f ca="1">IF((VLOOKUP($I$3,Teilnehmer!B6:C125,2))="","",VLOOKUP($I$3,Teilnehmer!B6:AE125,29))</f>
        <v/>
      </c>
      <c r="M46" s="182" t="s">
        <v>128</v>
      </c>
    </row>
    <row r="47" spans="1:13" ht="16.5" thickBot="1" x14ac:dyDescent="0.3">
      <c r="A47" s="163"/>
      <c r="B47" s="429" t="s">
        <v>64</v>
      </c>
      <c r="C47" s="430"/>
      <c r="D47" s="431">
        <f>SUM(D24:E28)+SUM(D34:E42)</f>
        <v>0</v>
      </c>
      <c r="E47" s="431"/>
      <c r="F47" s="431" t="str">
        <f ca="1">"Summe : "&amp;G1</f>
        <v>Summe : 14</v>
      </c>
      <c r="G47" s="431"/>
      <c r="H47" s="53" t="s">
        <v>43</v>
      </c>
      <c r="I47" s="54">
        <f ca="1">D47/G1</f>
        <v>0</v>
      </c>
      <c r="J47" s="163"/>
      <c r="L47" s="181" t="str">
        <f ca="1">IF((VLOOKUP($I$3,Teilnehmer!B6:C125,2))="","",VLOOKUP($I$3,Teilnehmer!B6:AE125,30))</f>
        <v/>
      </c>
      <c r="M47" s="182" t="s">
        <v>129</v>
      </c>
    </row>
    <row r="48" spans="1:13" ht="30" customHeight="1" thickBot="1" x14ac:dyDescent="0.25">
      <c r="A48" s="163"/>
      <c r="B48" s="432" t="b">
        <v>0</v>
      </c>
      <c r="C48" s="432"/>
      <c r="D48" s="432"/>
      <c r="E48" s="432"/>
      <c r="F48" s="140" t="str">
        <f ca="1">IF((VLOOKUP($I$3,Teilnehmer!B6:C125,2))="","",IF(VLOOKUP($I$3,Teilnehmer!B6:AE125,28)="Ja","Losentscheid
notwendig:",""))</f>
        <v/>
      </c>
      <c r="G48" s="139"/>
      <c r="H48" s="55" t="s">
        <v>65</v>
      </c>
      <c r="I48" s="87">
        <f ca="1">IF(OR($B$48=FALSE,I20&lt;10,I20&gt;18),0,I32+I46-I47)</f>
        <v>0</v>
      </c>
      <c r="J48" s="163"/>
    </row>
    <row r="49" spans="1:10" ht="20.100000000000001" customHeight="1" x14ac:dyDescent="0.2">
      <c r="A49" s="163"/>
      <c r="B49" s="163"/>
      <c r="C49" s="433" t="str">
        <f ca="1">IF(VLOOKUP($I$3,Teilnehmer!$B$6:$C$125,2)="","",IF(Startseite!$C$17="","",Startseite!$C$17))</f>
        <v/>
      </c>
      <c r="D49" s="433"/>
      <c r="E49" s="433"/>
      <c r="F49" s="141"/>
      <c r="G49" s="141"/>
      <c r="H49" s="141"/>
      <c r="I49" s="141"/>
      <c r="J49" s="163"/>
    </row>
    <row r="50" spans="1:10" ht="15.75" x14ac:dyDescent="0.25">
      <c r="A50" s="56"/>
      <c r="B50" s="162"/>
      <c r="C50" s="426" t="s">
        <v>66</v>
      </c>
      <c r="D50" s="426"/>
      <c r="E50" s="426"/>
      <c r="F50" s="427"/>
      <c r="G50" s="427"/>
      <c r="H50" s="427"/>
      <c r="I50" s="427"/>
      <c r="J50" s="57"/>
    </row>
    <row r="51" spans="1:10" ht="20.25" x14ac:dyDescent="0.2">
      <c r="A51" s="73" t="str">
        <f ca="1">HYPERLINK("["&amp;MID(CELL("Dateiname"), SEARCH("[", CELL("Dateiname"))+1, SEARCH("]", CELL("Dateiname"))- SEARCH("[", CELL("Dateiname")) -1)&amp;"]'Teilnehmer'!A"&amp;I3+5,"◄")</f>
        <v>◄</v>
      </c>
      <c r="B51" s="428"/>
      <c r="C51" s="428"/>
      <c r="D51" s="428"/>
      <c r="E51" s="428"/>
      <c r="F51" s="428"/>
      <c r="G51" s="428"/>
      <c r="H51" s="428"/>
      <c r="I51" s="428"/>
      <c r="J51" s="18" t="str">
        <f ca="1">HYPERLINK("["&amp;MID(CELL("Dateiname"), SEARCH("[", CELL("Dateiname"))+1, SEARCH("]", CELL("Dateiname"))- SEARCH("[", CELL("Dateiname")) -1)&amp;"]'"&amp;$I$3&amp;"'!B1","▲")</f>
        <v>▲</v>
      </c>
    </row>
  </sheetData>
  <sheetProtection password="C435" sheet="1" objects="1" scenarios="1"/>
  <dataConsolidate/>
  <mergeCells count="103">
    <mergeCell ref="B2:C2"/>
    <mergeCell ref="D2:G2"/>
    <mergeCell ref="B3:C3"/>
    <mergeCell ref="D3:G3"/>
    <mergeCell ref="B4:C4"/>
    <mergeCell ref="D4:G4"/>
    <mergeCell ref="C9:D9"/>
    <mergeCell ref="E9:G9"/>
    <mergeCell ref="C10:D10"/>
    <mergeCell ref="E10:G10"/>
    <mergeCell ref="C11:D11"/>
    <mergeCell ref="E11:G11"/>
    <mergeCell ref="B5:C5"/>
    <mergeCell ref="D5:G5"/>
    <mergeCell ref="H5:I5"/>
    <mergeCell ref="B6:I6"/>
    <mergeCell ref="B7:I7"/>
    <mergeCell ref="C8:D8"/>
    <mergeCell ref="E8:G8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B23:C23"/>
    <mergeCell ref="D23:E23"/>
    <mergeCell ref="F23:G23"/>
    <mergeCell ref="B24:C24"/>
    <mergeCell ref="D24:E24"/>
    <mergeCell ref="F24:G24"/>
    <mergeCell ref="C18:D18"/>
    <mergeCell ref="E18:G18"/>
    <mergeCell ref="B19:G19"/>
    <mergeCell ref="B20:G20"/>
    <mergeCell ref="B21:I21"/>
    <mergeCell ref="B22:I22"/>
    <mergeCell ref="I24:I28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B32:H32"/>
    <mergeCell ref="B33:C33"/>
    <mergeCell ref="D33:E33"/>
    <mergeCell ref="F33:G33"/>
    <mergeCell ref="B34:C34"/>
    <mergeCell ref="D34:E34"/>
    <mergeCell ref="F34:G34"/>
    <mergeCell ref="B28:C28"/>
    <mergeCell ref="D28:E28"/>
    <mergeCell ref="F28:G28"/>
    <mergeCell ref="B29:G29"/>
    <mergeCell ref="B30:C30"/>
    <mergeCell ref="B31:C31"/>
    <mergeCell ref="B38:C38"/>
    <mergeCell ref="D38:E38"/>
    <mergeCell ref="F38:G38"/>
    <mergeCell ref="B39:C39"/>
    <mergeCell ref="D39:E39"/>
    <mergeCell ref="F39:G39"/>
    <mergeCell ref="I34:I42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42:C42"/>
    <mergeCell ref="D42:E42"/>
    <mergeCell ref="F42:G42"/>
    <mergeCell ref="B43:G43"/>
    <mergeCell ref="B44:C44"/>
    <mergeCell ref="B45:C45"/>
    <mergeCell ref="B40:C40"/>
    <mergeCell ref="D40:E40"/>
    <mergeCell ref="F40:G40"/>
    <mergeCell ref="B41:C41"/>
    <mergeCell ref="D41:E41"/>
    <mergeCell ref="F41:G41"/>
    <mergeCell ref="C50:E50"/>
    <mergeCell ref="F50:I50"/>
    <mergeCell ref="B51:I51"/>
    <mergeCell ref="B46:H46"/>
    <mergeCell ref="B47:C47"/>
    <mergeCell ref="D47:E47"/>
    <mergeCell ref="F47:G47"/>
    <mergeCell ref="B48:E48"/>
    <mergeCell ref="C49:E49"/>
  </mergeCells>
  <conditionalFormatting sqref="I19">
    <cfRule type="expression" dxfId="77" priority="6" stopIfTrue="1">
      <formula>OR(AND(D1="staffel",COUNT(I9:I18)&lt;&gt;6),AND(D1="Gruppe",COUNT(I9:I18)&lt;&gt;9))</formula>
    </cfRule>
  </conditionalFormatting>
  <conditionalFormatting sqref="I20">
    <cfRule type="cellIs" dxfId="76" priority="7" stopIfTrue="1" operator="notBetween">
      <formula>10</formula>
      <formula>18</formula>
    </cfRule>
  </conditionalFormatting>
  <conditionalFormatting sqref="G30:G31 G45 D34:E42 E45 D24:E28 E30">
    <cfRule type="expression" dxfId="75" priority="8" stopIfTrue="1">
      <formula>ISBLANK(D24)</formula>
    </cfRule>
  </conditionalFormatting>
  <conditionalFormatting sqref="E31 H24:H28 H34:H42">
    <cfRule type="expression" dxfId="74" priority="9" stopIfTrue="1">
      <formula>AND($B$48=FALSE,ISBLANK(E24))</formula>
    </cfRule>
  </conditionalFormatting>
  <conditionalFormatting sqref="H9:H17">
    <cfRule type="expression" dxfId="73" priority="10" stopIfTrue="1">
      <formula>AND(COUNT($H$9:$H$18)&lt;$F$1,ISBLANK(H9))</formula>
    </cfRule>
  </conditionalFormatting>
  <conditionalFormatting sqref="I9:I17">
    <cfRule type="expression" dxfId="72" priority="11" stopIfTrue="1">
      <formula>AND(COUNT($I$9:$I$18)&lt;$F$1,I9="")</formula>
    </cfRule>
  </conditionalFormatting>
  <conditionalFormatting sqref="B48:E48">
    <cfRule type="cellIs" dxfId="71" priority="12" stopIfTrue="1" operator="equal">
      <formula>FALSE</formula>
    </cfRule>
  </conditionalFormatting>
  <conditionalFormatting sqref="C9:C17 E9:G17">
    <cfRule type="expression" dxfId="70" priority="13" stopIfTrue="1">
      <formula>AND($B$48=FALSE,ISBLANK(C9))</formula>
    </cfRule>
  </conditionalFormatting>
  <conditionalFormatting sqref="I18">
    <cfRule type="expression" dxfId="69" priority="5">
      <formula>OR(COUNT($I$9:$I$18)&gt;F1,AND(COUNT($I$9:$I$18)&lt;F1,I18=""))</formula>
    </cfRule>
  </conditionalFormatting>
  <conditionalFormatting sqref="H18">
    <cfRule type="expression" dxfId="68" priority="3" stopIfTrue="1">
      <formula>AND(COUNT($H$9:$H$18)&lt;$F$1,ISBLANK(H18))</formula>
    </cfRule>
  </conditionalFormatting>
  <conditionalFormatting sqref="C18 E18:G18">
    <cfRule type="expression" dxfId="67" priority="4" stopIfTrue="1">
      <formula>AND($B$48=FALSE,ISBLANK(C18))</formula>
    </cfRule>
  </conditionalFormatting>
  <conditionalFormatting sqref="G48">
    <cfRule type="expression" dxfId="66" priority="1">
      <formula>$L$46="Nein"</formula>
    </cfRule>
    <cfRule type="expression" dxfId="65" priority="2">
      <formula>OR($L$47="Nein",AND($L$46="Ja",$G$48=""))</formula>
    </cfRule>
  </conditionalFormatting>
  <dataValidations count="6">
    <dataValidation type="whole" allowBlank="1" showInputMessage="1" showErrorMessage="1" errorTitle="Eingegebener Wert ist ungültig" error="Es können nur ganze Zahlen zwischen 1 und 50 eingegeben werden." sqref="G48">
      <formula1>1</formula1>
      <formula2>50</formula2>
    </dataValidation>
    <dataValidation type="date" allowBlank="1" showInputMessage="1" showErrorMessage="1" errorTitle="Eigegebener Wert ist ungültig" error="Es muß ein gültiges Datum eingegeben werden._x000a_Die Teilnehmer müssen zwischen 10 und 18 Jahren alt sein (Geburtsjahr)" sqref="H9:H18">
      <formula1>DATE(YEAR(I$4)-18,1,1)</formula1>
      <formula2>DATE(YEAR(I$4)-10,12,31)</formula2>
    </dataValidation>
    <dataValidation type="list" allowBlank="1" showDropDown="1" showErrorMessage="1" errorTitle="Eingegebener Wert ist ungültig" error="Es können nur die Werte 1, 3 oder 5 eingegeben werden" sqref="D24:E28 D34:E42">
      <formula1>"1,3,5"</formula1>
    </dataValidation>
    <dataValidation type="whole" allowBlank="1" showErrorMessage="1" errorTitle="Eingegebener Wert ist ungültig" error="Es können nur ganze Zahlen eingegeben werden" sqref="E31">
      <formula1>0</formula1>
      <formula2>60</formula2>
    </dataValidation>
    <dataValidation type="whole" allowBlank="1" showErrorMessage="1" errorTitle="Eingegebener Wert ist ungültig" error="Es können nur ganze Zahlen von 0 bis 60 eingegeben werden" sqref="G30:G31 E45 E30 G45">
      <formula1>0</formula1>
      <formula2>60</formula2>
    </dataValidation>
    <dataValidation type="whole" allowBlank="1" showInputMessage="1" showErrorMessage="1" errorTitle="Eingegebener Wert ungültig" error="Es können nur ganze Zahlen von 0 bis 50 eingegeben werden" sqref="H24:H28 H34:H42">
      <formula1>0</formula1>
      <formula2>1000</formula2>
    </dataValidation>
  </dataValidations>
  <pageMargins left="0.59055118110236227" right="0.39370078740157483" top="0.78740157480314965" bottom="0.78740157480314965" header="0.31496062992125984" footer="0.39370078740157483"/>
  <pageSetup paperSize="9" scale="95" orientation="portrait" r:id="rId1"/>
  <headerFooter>
    <oddFooter>&amp;R&amp;8Druck: &amp;D/&amp;T&amp;L&amp;06BWB-Auswertung V1.3_x000D_(c)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29569" r:id="rId4" name="Check Box 1">
              <controlPr defaultSize="0" print="0" autoFill="0" autoLine="0" autoPict="0">
                <anchor moveWithCells="1">
                  <from>
                    <xdr:col>1</xdr:col>
                    <xdr:colOff>114300</xdr:colOff>
                    <xdr:row>47</xdr:row>
                    <xdr:rowOff>57150</xdr:rowOff>
                  </from>
                  <to>
                    <xdr:col>4</xdr:col>
                    <xdr:colOff>590550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570" r:id="rId5" name="Check Box 2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8</xdr:row>
                    <xdr:rowOff>0</xdr:rowOff>
                  </from>
                  <to>
                    <xdr:col>2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571" r:id="rId6" name="Check Box 3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9</xdr:row>
                    <xdr:rowOff>0</xdr:rowOff>
                  </from>
                  <to>
                    <xdr:col>2</xdr:col>
                    <xdr:colOff>85725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572" r:id="rId7" name="Check Box 4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10</xdr:row>
                    <xdr:rowOff>0</xdr:rowOff>
                  </from>
                  <to>
                    <xdr:col>2</xdr:col>
                    <xdr:colOff>85725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573" r:id="rId8" name="Check Box 5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11</xdr:row>
                    <xdr:rowOff>0</xdr:rowOff>
                  </from>
                  <to>
                    <xdr:col>2</xdr:col>
                    <xdr:colOff>85725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574" r:id="rId9" name="Check Box 6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12</xdr:row>
                    <xdr:rowOff>0</xdr:rowOff>
                  </from>
                  <to>
                    <xdr:col>2</xdr:col>
                    <xdr:colOff>85725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575" r:id="rId10" name="Check Box 7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13</xdr:row>
                    <xdr:rowOff>0</xdr:rowOff>
                  </from>
                  <to>
                    <xdr:col>2</xdr:col>
                    <xdr:colOff>85725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576" r:id="rId11" name="Check Box 8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14</xdr:row>
                    <xdr:rowOff>0</xdr:rowOff>
                  </from>
                  <to>
                    <xdr:col>2</xdr:col>
                    <xdr:colOff>85725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577" r:id="rId12" name="Check Box 9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15</xdr:row>
                    <xdr:rowOff>0</xdr:rowOff>
                  </from>
                  <to>
                    <xdr:col>2</xdr:col>
                    <xdr:colOff>85725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578" r:id="rId13" name="Check Box 10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16</xdr:row>
                    <xdr:rowOff>0</xdr:rowOff>
                  </from>
                  <to>
                    <xdr:col>2</xdr:col>
                    <xdr:colOff>85725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579" r:id="rId14" name="Check Box 11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17</xdr:row>
                    <xdr:rowOff>0</xdr:rowOff>
                  </from>
                  <to>
                    <xdr:col>2</xdr:col>
                    <xdr:colOff>85725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580" r:id="rId15" name="Button 12">
              <controlPr defaultSize="0" print="0" autoFill="0" autoPict="0" macro="[0]!WBDrucken">
                <anchor moveWithCells="1">
                  <from>
                    <xdr:col>7</xdr:col>
                    <xdr:colOff>695325</xdr:colOff>
                    <xdr:row>48</xdr:row>
                    <xdr:rowOff>123825</xdr:rowOff>
                  </from>
                  <to>
                    <xdr:col>8</xdr:col>
                    <xdr:colOff>447675</xdr:colOff>
                    <xdr:row>49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6">
    <pageSetUpPr fitToPage="1"/>
  </sheetPr>
  <dimension ref="A1:M51"/>
  <sheetViews>
    <sheetView zoomScaleNormal="100" workbookViewId="0">
      <pane ySplit="3" topLeftCell="A4" activePane="bottomLeft" state="frozen"/>
      <selection activeCell="C9" sqref="C9:D9"/>
      <selection pane="bottomLeft" activeCell="C9" sqref="C9:D9"/>
    </sheetView>
  </sheetViews>
  <sheetFormatPr baseColWidth="10" defaultRowHeight="12.75" x14ac:dyDescent="0.2"/>
  <cols>
    <col min="1" max="2" width="5.28515625" style="19" customWidth="1"/>
    <col min="3" max="3" width="19" style="19" customWidth="1"/>
    <col min="4" max="7" width="9.85546875" style="19" customWidth="1"/>
    <col min="8" max="8" width="19" style="19" customWidth="1"/>
    <col min="9" max="9" width="14.42578125" style="19" customWidth="1"/>
    <col min="10" max="10" width="5.28515625" style="19" customWidth="1"/>
    <col min="11" max="11" width="11.42578125" style="19"/>
    <col min="12" max="13" width="11.42578125" style="178" hidden="1" customWidth="1"/>
    <col min="14" max="16384" width="11.42578125" style="19"/>
  </cols>
  <sheetData>
    <row r="1" spans="1:13" ht="21" thickBot="1" x14ac:dyDescent="0.25">
      <c r="A1" s="73" t="str">
        <f ca="1">HYPERLINK("["&amp;MID(CELL("Dateiname"), SEARCH("[", CELL("Dateiname"))+1, SEARCH("]", CELL("Dateiname"))- SEARCH("[", CELL("Dateiname")) -1)&amp;"]'Teilnehmer'!A"&amp;I3+5,"◄")</f>
        <v>◄</v>
      </c>
      <c r="B1" s="66"/>
      <c r="C1" s="76" t="s">
        <v>21</v>
      </c>
      <c r="D1" s="77" t="str">
        <f ca="1">IF(VLOOKUP($I$3,Teilnehmer!$B$6:$H$125,3)="x","Gruppe",IF((VLOOKUP($I$3,Teilnehmer!$B$6:$H$125,4)="x"),"Staffel","Fehler"))</f>
        <v>Fehler</v>
      </c>
      <c r="E1" s="75" t="s">
        <v>86</v>
      </c>
      <c r="F1" s="78">
        <f ca="1">IF(D1="Staffel",6,9)</f>
        <v>9</v>
      </c>
      <c r="G1" s="76">
        <f ca="1">IF(D1="Staffel",10,14)</f>
        <v>14</v>
      </c>
      <c r="H1" s="75" t="s">
        <v>87</v>
      </c>
      <c r="I1" s="77" t="str">
        <f ca="1">IF((VLOOKUP($I$3,Teilnehmer!B6:C125,2))="","",VLOOKUP($I$3,Teilnehmer!$B$6:$I$125,8))</f>
        <v/>
      </c>
      <c r="J1" s="18" t="str">
        <f ca="1">HYPERLINK("["&amp;MID(CELL("Dateiname"), SEARCH("[", CELL("Dateiname"))+1, SEARCH("]", CELL("Dateiname"))- SEARCH("[", CELL("Dateiname")) -1)&amp;"]'"&amp;$I$3&amp;"'!B51","▼")</f>
        <v>▼</v>
      </c>
      <c r="L1" s="181">
        <v>0</v>
      </c>
      <c r="M1" s="181" t="s">
        <v>186</v>
      </c>
    </row>
    <row r="2" spans="1:13" ht="16.5" x14ac:dyDescent="0.2">
      <c r="A2" s="163"/>
      <c r="B2" s="377" t="s">
        <v>18</v>
      </c>
      <c r="C2" s="378"/>
      <c r="D2" s="378" t="str">
        <f ca="1">IF((VLOOKUP($I$3,Teilnehmer!B6:C125,2))="","",VLOOKUP($I$3,Teilnehmer!B6:C125,2))</f>
        <v/>
      </c>
      <c r="E2" s="378"/>
      <c r="F2" s="378"/>
      <c r="G2" s="379"/>
      <c r="H2" s="20" t="s">
        <v>19</v>
      </c>
      <c r="I2" s="129" t="str">
        <f ca="1">IF((VLOOKUP($I$3,Teilnehmer!B6:V125,2))="","",IF(Teilnehmer!J2="Nein","",VLOOKUP($I$3,Teilnehmer!B6:V125,21)))</f>
        <v/>
      </c>
      <c r="J2" s="163"/>
      <c r="L2" s="181" t="s">
        <v>183</v>
      </c>
    </row>
    <row r="3" spans="1:13" ht="17.25" thickBot="1" x14ac:dyDescent="0.25">
      <c r="A3" s="163"/>
      <c r="B3" s="380" t="s">
        <v>4</v>
      </c>
      <c r="C3" s="381"/>
      <c r="D3" s="381" t="str">
        <f ca="1">IF(VLOOKUP($I$3,Teilnehmer!$B$6:$C$125,2)="","",IF(Startseite!$C$8="","",Startseite!$C$8))</f>
        <v/>
      </c>
      <c r="E3" s="381"/>
      <c r="F3" s="381"/>
      <c r="G3" s="382"/>
      <c r="H3" s="21" t="s">
        <v>20</v>
      </c>
      <c r="I3" s="22">
        <f ca="1">VALUE(MID(CELL("dateiname",A1),FIND("]",CELL("dateiname",A1))+1,255))</f>
        <v>6</v>
      </c>
      <c r="J3" s="163"/>
    </row>
    <row r="4" spans="1:13" ht="16.5" x14ac:dyDescent="0.25">
      <c r="A4" s="163"/>
      <c r="B4" s="380" t="s">
        <v>5</v>
      </c>
      <c r="C4" s="381"/>
      <c r="D4" s="381" t="str">
        <f ca="1">IF(VLOOKUP($I$3,Teilnehmer!$B$6:$C$125,2)="","",IF(Startseite!$C$10="","",Startseite!$C$10))</f>
        <v/>
      </c>
      <c r="E4" s="381"/>
      <c r="F4" s="381"/>
      <c r="G4" s="382"/>
      <c r="H4" s="23" t="s">
        <v>2</v>
      </c>
      <c r="I4" s="74">
        <f ca="1">Startseite!$C$6</f>
        <v>43331</v>
      </c>
      <c r="J4" s="163"/>
    </row>
    <row r="5" spans="1:13" ht="17.25" thickBot="1" x14ac:dyDescent="0.25">
      <c r="A5" s="163"/>
      <c r="B5" s="385" t="s">
        <v>6</v>
      </c>
      <c r="C5" s="386"/>
      <c r="D5" s="386" t="str">
        <f ca="1">IF(VLOOKUP($I$3,Teilnehmer!$B$6:$C$125,2)="","",IF(Startseite!$C$12="","",Startseite!$C$12))</f>
        <v/>
      </c>
      <c r="E5" s="386"/>
      <c r="F5" s="386"/>
      <c r="G5" s="387"/>
      <c r="H5" s="388" t="str">
        <f ca="1">"Wertung: "&amp;IF(VLOOKUP($I$3,Teilnehmer!$B$6:$H$125,3)="x","Gruppe",IF((VLOOKUP($I$3,Teilnehmer!$B$6:$H$125,4)="x"),"Staffel",""))&amp;" "&amp;IF(VLOOKUP($I$3,Teilnehmer!$B$6:$H$125,5)="x","Jungen",IF((VLOOKUP($I$3,Teilnehmer!$B$6:$H$125,6)="x"),"Mädchen",IF((VLOOKUP($I$3,Teilnehmer!$B$6:$H$125,7)="x"),IF(VLOOKUP($I$3,Teilnehmer!$B$6:$I$125,8)="A+B-Teil","AK",IF(VLOOKUP($I$3,Teilnehmer!$B$6:$I$125,8)="Nur A-Teil","AK-nurA",IF(VLOOKUP($I$3,Teilnehmer!$B$6:$I$125,8)="Nur B-Teil","AK-NurB",""))),"")))</f>
        <v xml:space="preserve">Wertung:  </v>
      </c>
      <c r="I5" s="389"/>
      <c r="J5" s="163"/>
    </row>
    <row r="6" spans="1:13" ht="6.95" customHeight="1" thickBot="1" x14ac:dyDescent="0.25">
      <c r="A6" s="163"/>
      <c r="B6" s="390"/>
      <c r="C6" s="390"/>
      <c r="D6" s="390"/>
      <c r="E6" s="390"/>
      <c r="F6" s="390"/>
      <c r="G6" s="390"/>
      <c r="H6" s="390"/>
      <c r="I6" s="390"/>
      <c r="J6" s="163"/>
    </row>
    <row r="7" spans="1:13" ht="17.25" thickBot="1" x14ac:dyDescent="0.3">
      <c r="A7" s="163"/>
      <c r="B7" s="391" t="s">
        <v>22</v>
      </c>
      <c r="C7" s="392"/>
      <c r="D7" s="392"/>
      <c r="E7" s="392"/>
      <c r="F7" s="392"/>
      <c r="G7" s="392"/>
      <c r="H7" s="392"/>
      <c r="I7" s="393"/>
      <c r="J7" s="163"/>
    </row>
    <row r="8" spans="1:13" ht="16.5" thickBot="1" x14ac:dyDescent="0.3">
      <c r="A8" s="163"/>
      <c r="B8" s="24" t="s">
        <v>23</v>
      </c>
      <c r="C8" s="394" t="s">
        <v>24</v>
      </c>
      <c r="D8" s="394"/>
      <c r="E8" s="394" t="s">
        <v>25</v>
      </c>
      <c r="F8" s="394"/>
      <c r="G8" s="394"/>
      <c r="H8" s="25" t="s">
        <v>26</v>
      </c>
      <c r="I8" s="26" t="s">
        <v>27</v>
      </c>
      <c r="J8" s="163"/>
      <c r="L8" s="178" t="b">
        <f>IF(OR(L9:L18),TRUE,FALSE)</f>
        <v>0</v>
      </c>
      <c r="M8" s="178" t="s">
        <v>235</v>
      </c>
    </row>
    <row r="9" spans="1:13" ht="15.75" x14ac:dyDescent="0.25">
      <c r="A9" s="27" t="b">
        <v>1</v>
      </c>
      <c r="B9" s="28">
        <v>1</v>
      </c>
      <c r="C9" s="383"/>
      <c r="D9" s="383"/>
      <c r="E9" s="383"/>
      <c r="F9" s="383"/>
      <c r="G9" s="383"/>
      <c r="H9" s="29"/>
      <c r="I9" s="30" t="str">
        <f>IF(OR(A9=FALSE,ISBLANK(H9)),"",(YEAR(I$4)-YEAR(H9)))</f>
        <v/>
      </c>
      <c r="J9" s="163"/>
      <c r="L9" s="178" t="b">
        <f t="shared" ref="L9:L18" si="0">IF(OR(C9&lt;&gt;"",E9&lt;&gt;"",H9&lt;&gt;""),TRUE,FALSE)</f>
        <v>0</v>
      </c>
      <c r="M9" s="178" t="s">
        <v>225</v>
      </c>
    </row>
    <row r="10" spans="1:13" ht="15.75" x14ac:dyDescent="0.25">
      <c r="A10" s="27" t="b">
        <v>1</v>
      </c>
      <c r="B10" s="31">
        <v>2</v>
      </c>
      <c r="C10" s="384"/>
      <c r="D10" s="384"/>
      <c r="E10" s="384"/>
      <c r="F10" s="384"/>
      <c r="G10" s="384"/>
      <c r="H10" s="29"/>
      <c r="I10" s="30" t="str">
        <f t="shared" ref="I10:I18" si="1">IF(OR(A10=FALSE,ISBLANK(H10)),"",(YEAR(I$4)-YEAR(H10)))</f>
        <v/>
      </c>
      <c r="J10" s="163"/>
      <c r="L10" s="178" t="b">
        <f t="shared" si="0"/>
        <v>0</v>
      </c>
      <c r="M10" s="178" t="s">
        <v>226</v>
      </c>
    </row>
    <row r="11" spans="1:13" ht="15.75" x14ac:dyDescent="0.25">
      <c r="A11" s="27" t="b">
        <v>1</v>
      </c>
      <c r="B11" s="31">
        <v>3</v>
      </c>
      <c r="C11" s="384"/>
      <c r="D11" s="384"/>
      <c r="E11" s="384"/>
      <c r="F11" s="384"/>
      <c r="G11" s="384"/>
      <c r="H11" s="29"/>
      <c r="I11" s="30" t="str">
        <f t="shared" si="1"/>
        <v/>
      </c>
      <c r="J11" s="163"/>
      <c r="L11" s="178" t="b">
        <f t="shared" si="0"/>
        <v>0</v>
      </c>
      <c r="M11" s="178" t="s">
        <v>227</v>
      </c>
    </row>
    <row r="12" spans="1:13" ht="15.75" x14ac:dyDescent="0.25">
      <c r="A12" s="27" t="b">
        <v>1</v>
      </c>
      <c r="B12" s="31">
        <v>4</v>
      </c>
      <c r="C12" s="384"/>
      <c r="D12" s="384"/>
      <c r="E12" s="384"/>
      <c r="F12" s="384"/>
      <c r="G12" s="384"/>
      <c r="H12" s="29"/>
      <c r="I12" s="30" t="str">
        <f t="shared" si="1"/>
        <v/>
      </c>
      <c r="J12" s="163"/>
      <c r="L12" s="178" t="b">
        <f t="shared" si="0"/>
        <v>0</v>
      </c>
      <c r="M12" s="178" t="s">
        <v>228</v>
      </c>
    </row>
    <row r="13" spans="1:13" ht="15.75" x14ac:dyDescent="0.25">
      <c r="A13" s="27" t="b">
        <v>1</v>
      </c>
      <c r="B13" s="31">
        <v>5</v>
      </c>
      <c r="C13" s="384"/>
      <c r="D13" s="384"/>
      <c r="E13" s="384"/>
      <c r="F13" s="384"/>
      <c r="G13" s="384"/>
      <c r="H13" s="29"/>
      <c r="I13" s="30" t="str">
        <f t="shared" si="1"/>
        <v/>
      </c>
      <c r="J13" s="163"/>
      <c r="L13" s="178" t="b">
        <f t="shared" si="0"/>
        <v>0</v>
      </c>
      <c r="M13" s="178" t="s">
        <v>229</v>
      </c>
    </row>
    <row r="14" spans="1:13" ht="15.75" x14ac:dyDescent="0.25">
      <c r="A14" s="27" t="b">
        <v>1</v>
      </c>
      <c r="B14" s="31">
        <v>6</v>
      </c>
      <c r="C14" s="384"/>
      <c r="D14" s="384"/>
      <c r="E14" s="384"/>
      <c r="F14" s="384"/>
      <c r="G14" s="384"/>
      <c r="H14" s="29"/>
      <c r="I14" s="30" t="str">
        <f t="shared" si="1"/>
        <v/>
      </c>
      <c r="J14" s="163"/>
      <c r="L14" s="178" t="b">
        <f t="shared" si="0"/>
        <v>0</v>
      </c>
      <c r="M14" s="178" t="s">
        <v>230</v>
      </c>
    </row>
    <row r="15" spans="1:13" ht="15.75" x14ac:dyDescent="0.25">
      <c r="A15" s="27" t="b">
        <v>1</v>
      </c>
      <c r="B15" s="31">
        <v>7</v>
      </c>
      <c r="C15" s="384"/>
      <c r="D15" s="384"/>
      <c r="E15" s="384"/>
      <c r="F15" s="384"/>
      <c r="G15" s="384"/>
      <c r="H15" s="29"/>
      <c r="I15" s="30" t="str">
        <f t="shared" si="1"/>
        <v/>
      </c>
      <c r="J15" s="163"/>
      <c r="L15" s="178" t="b">
        <f t="shared" si="0"/>
        <v>0</v>
      </c>
      <c r="M15" s="178" t="s">
        <v>231</v>
      </c>
    </row>
    <row r="16" spans="1:13" ht="15.75" x14ac:dyDescent="0.25">
      <c r="A16" s="27" t="b">
        <v>1</v>
      </c>
      <c r="B16" s="31">
        <v>8</v>
      </c>
      <c r="C16" s="384"/>
      <c r="D16" s="384"/>
      <c r="E16" s="384"/>
      <c r="F16" s="384"/>
      <c r="G16" s="384"/>
      <c r="H16" s="29"/>
      <c r="I16" s="30" t="str">
        <f t="shared" si="1"/>
        <v/>
      </c>
      <c r="J16" s="163"/>
      <c r="L16" s="178" t="b">
        <f t="shared" si="0"/>
        <v>0</v>
      </c>
      <c r="M16" s="178" t="s">
        <v>232</v>
      </c>
    </row>
    <row r="17" spans="1:13" ht="15.75" x14ac:dyDescent="0.25">
      <c r="A17" s="27" t="b">
        <v>1</v>
      </c>
      <c r="B17" s="31">
        <v>9</v>
      </c>
      <c r="C17" s="384"/>
      <c r="D17" s="384"/>
      <c r="E17" s="384"/>
      <c r="F17" s="384"/>
      <c r="G17" s="384"/>
      <c r="H17" s="29"/>
      <c r="I17" s="30" t="str">
        <f t="shared" si="1"/>
        <v/>
      </c>
      <c r="J17" s="163"/>
      <c r="L17" s="178" t="b">
        <f t="shared" si="0"/>
        <v>0</v>
      </c>
      <c r="M17" s="178" t="s">
        <v>233</v>
      </c>
    </row>
    <row r="18" spans="1:13" ht="16.5" thickBot="1" x14ac:dyDescent="0.3">
      <c r="A18" s="27" t="b">
        <v>0</v>
      </c>
      <c r="B18" s="32" t="s">
        <v>28</v>
      </c>
      <c r="C18" s="384"/>
      <c r="D18" s="384"/>
      <c r="E18" s="384"/>
      <c r="F18" s="384"/>
      <c r="G18" s="384"/>
      <c r="H18" s="29"/>
      <c r="I18" s="30" t="str">
        <f t="shared" si="1"/>
        <v/>
      </c>
      <c r="J18" s="163"/>
      <c r="L18" s="178" t="b">
        <f t="shared" si="0"/>
        <v>0</v>
      </c>
      <c r="M18" s="178" t="s">
        <v>234</v>
      </c>
    </row>
    <row r="19" spans="1:13" ht="15.75" x14ac:dyDescent="0.25">
      <c r="A19" s="163"/>
      <c r="B19" s="403"/>
      <c r="C19" s="404"/>
      <c r="D19" s="404"/>
      <c r="E19" s="404"/>
      <c r="F19" s="404"/>
      <c r="G19" s="405"/>
      <c r="H19" s="33" t="s">
        <v>29</v>
      </c>
      <c r="I19" s="34">
        <f>SUM(I9:I18)</f>
        <v>0</v>
      </c>
      <c r="J19" s="163"/>
    </row>
    <row r="20" spans="1:13" ht="16.5" thickBot="1" x14ac:dyDescent="0.3">
      <c r="A20" s="163"/>
      <c r="B20" s="406" t="s">
        <v>30</v>
      </c>
      <c r="C20" s="407"/>
      <c r="D20" s="407"/>
      <c r="E20" s="407"/>
      <c r="F20" s="407"/>
      <c r="G20" s="408"/>
      <c r="H20" s="35" t="str">
        <f ca="1">"Alter : "&amp;F1</f>
        <v>Alter : 9</v>
      </c>
      <c r="I20" s="36">
        <f ca="1">ROUND(I19/F1,0)</f>
        <v>0</v>
      </c>
      <c r="J20" s="163"/>
    </row>
    <row r="21" spans="1:13" ht="6.95" customHeight="1" thickBot="1" x14ac:dyDescent="0.25">
      <c r="A21" s="163"/>
      <c r="B21" s="390"/>
      <c r="C21" s="390"/>
      <c r="D21" s="390"/>
      <c r="E21" s="390"/>
      <c r="F21" s="390"/>
      <c r="G21" s="390"/>
      <c r="H21" s="390"/>
      <c r="I21" s="390"/>
      <c r="J21" s="163"/>
    </row>
    <row r="22" spans="1:13" ht="17.25" thickBot="1" x14ac:dyDescent="0.3">
      <c r="A22" s="163"/>
      <c r="B22" s="391" t="s">
        <v>31</v>
      </c>
      <c r="C22" s="392"/>
      <c r="D22" s="392"/>
      <c r="E22" s="392"/>
      <c r="F22" s="392"/>
      <c r="G22" s="392"/>
      <c r="H22" s="392"/>
      <c r="I22" s="393"/>
      <c r="J22" s="163"/>
    </row>
    <row r="23" spans="1:13" ht="15.75" x14ac:dyDescent="0.25">
      <c r="A23" s="163"/>
      <c r="B23" s="395" t="s">
        <v>32</v>
      </c>
      <c r="C23" s="396"/>
      <c r="D23" s="397" t="s">
        <v>33</v>
      </c>
      <c r="E23" s="397"/>
      <c r="F23" s="398" t="s">
        <v>34</v>
      </c>
      <c r="G23" s="398"/>
      <c r="H23" s="37" t="s">
        <v>35</v>
      </c>
      <c r="I23" s="88">
        <v>1000</v>
      </c>
      <c r="J23" s="163"/>
    </row>
    <row r="24" spans="1:13" ht="15.75" x14ac:dyDescent="0.25">
      <c r="A24" s="163"/>
      <c r="B24" s="399" t="s">
        <v>36</v>
      </c>
      <c r="C24" s="400"/>
      <c r="D24" s="401"/>
      <c r="E24" s="401"/>
      <c r="F24" s="402" t="s">
        <v>37</v>
      </c>
      <c r="G24" s="402"/>
      <c r="H24" s="39"/>
      <c r="I24" s="409"/>
      <c r="J24" s="163"/>
      <c r="L24" s="178" t="b">
        <f>IF(AND(D24&lt;&gt;"",D25&lt;&gt;"",D26&lt;&gt;"",D27&lt;&gt;""),TRUE,FALSE)</f>
        <v>0</v>
      </c>
      <c r="M24" s="179" t="s">
        <v>98</v>
      </c>
    </row>
    <row r="25" spans="1:13" ht="15.75" x14ac:dyDescent="0.25">
      <c r="A25" s="163"/>
      <c r="B25" s="399" t="s">
        <v>38</v>
      </c>
      <c r="C25" s="400"/>
      <c r="D25" s="401"/>
      <c r="E25" s="401"/>
      <c r="F25" s="402" t="s">
        <v>37</v>
      </c>
      <c r="G25" s="402"/>
      <c r="H25" s="39"/>
      <c r="I25" s="410"/>
      <c r="J25" s="163"/>
      <c r="L25" s="178" t="b">
        <f ca="1">IF(OR(D1="Staffel",AND(D1="Gruppe",D28&lt;&gt;"")),TRUE,FALSE)</f>
        <v>0</v>
      </c>
      <c r="M25" s="178" t="s">
        <v>99</v>
      </c>
    </row>
    <row r="26" spans="1:13" ht="15.75" x14ac:dyDescent="0.25">
      <c r="A26" s="163"/>
      <c r="B26" s="399" t="s">
        <v>39</v>
      </c>
      <c r="C26" s="400"/>
      <c r="D26" s="401"/>
      <c r="E26" s="401"/>
      <c r="F26" s="402" t="s">
        <v>37</v>
      </c>
      <c r="G26" s="402"/>
      <c r="H26" s="39"/>
      <c r="I26" s="410"/>
      <c r="J26" s="163"/>
      <c r="L26" s="178" t="b">
        <f>IF(AND(E30&lt;&gt;"",G30&lt;&gt;"",G31&lt;&gt;""),TRUE,FALSE)</f>
        <v>0</v>
      </c>
      <c r="M26" s="178" t="s">
        <v>100</v>
      </c>
    </row>
    <row r="27" spans="1:13" ht="15.75" x14ac:dyDescent="0.25">
      <c r="A27" s="163"/>
      <c r="B27" s="399" t="s">
        <v>40</v>
      </c>
      <c r="C27" s="400"/>
      <c r="D27" s="401"/>
      <c r="E27" s="401"/>
      <c r="F27" s="402" t="s">
        <v>37</v>
      </c>
      <c r="G27" s="402"/>
      <c r="H27" s="39"/>
      <c r="I27" s="410"/>
      <c r="J27" s="163"/>
      <c r="L27" s="178" t="b">
        <f ca="1">AND(L24,L25,L26)</f>
        <v>0</v>
      </c>
      <c r="M27" s="178" t="s">
        <v>101</v>
      </c>
    </row>
    <row r="28" spans="1:13" ht="15.75" x14ac:dyDescent="0.25">
      <c r="A28" s="163"/>
      <c r="B28" s="399" t="s">
        <v>41</v>
      </c>
      <c r="C28" s="400"/>
      <c r="D28" s="401"/>
      <c r="E28" s="401"/>
      <c r="F28" s="402" t="s">
        <v>37</v>
      </c>
      <c r="G28" s="402"/>
      <c r="H28" s="39"/>
      <c r="I28" s="411"/>
      <c r="J28" s="163"/>
    </row>
    <row r="29" spans="1:13" ht="15.75" x14ac:dyDescent="0.25">
      <c r="A29" s="163"/>
      <c r="B29" s="421" t="s">
        <v>42</v>
      </c>
      <c r="C29" s="422"/>
      <c r="D29" s="422"/>
      <c r="E29" s="422"/>
      <c r="F29" s="422"/>
      <c r="G29" s="422"/>
      <c r="H29" s="40" t="s">
        <v>43</v>
      </c>
      <c r="I29" s="41">
        <f>SUM(H24:H28)</f>
        <v>0</v>
      </c>
      <c r="J29" s="163"/>
    </row>
    <row r="30" spans="1:13" ht="15.75" x14ac:dyDescent="0.25">
      <c r="A30" s="163"/>
      <c r="B30" s="419" t="s">
        <v>44</v>
      </c>
      <c r="C30" s="420"/>
      <c r="D30" s="42" t="s">
        <v>45</v>
      </c>
      <c r="E30" s="43"/>
      <c r="F30" s="42" t="s">
        <v>46</v>
      </c>
      <c r="G30" s="43"/>
      <c r="H30" s="44">
        <f ca="1">IF(D1="Staffel",Startseite!$E$28,Startseite!$E$27)</f>
        <v>4.1666666666666666E-3</v>
      </c>
      <c r="I30" s="45">
        <f ca="1">IF((((E30*60)+G30)-H30*24*3600)&gt;0,(((E30*60)+G30)-H30*24*3600),0)</f>
        <v>0</v>
      </c>
      <c r="J30" s="163"/>
    </row>
    <row r="31" spans="1:13" ht="16.5" thickBot="1" x14ac:dyDescent="0.3">
      <c r="A31" s="163"/>
      <c r="B31" s="419" t="s">
        <v>47</v>
      </c>
      <c r="C31" s="420"/>
      <c r="D31" s="42" t="s">
        <v>45</v>
      </c>
      <c r="E31" s="43"/>
      <c r="F31" s="42" t="s">
        <v>46</v>
      </c>
      <c r="G31" s="43"/>
      <c r="H31" s="46" t="s">
        <v>43</v>
      </c>
      <c r="I31" s="47">
        <f>IF(E31="",G31,((E31*60)+G31))</f>
        <v>0</v>
      </c>
      <c r="J31" s="163"/>
    </row>
    <row r="32" spans="1:13" ht="16.5" thickBot="1" x14ac:dyDescent="0.3">
      <c r="A32" s="163"/>
      <c r="B32" s="412" t="s">
        <v>48</v>
      </c>
      <c r="C32" s="413"/>
      <c r="D32" s="413"/>
      <c r="E32" s="413"/>
      <c r="F32" s="413"/>
      <c r="G32" s="413"/>
      <c r="H32" s="414"/>
      <c r="I32" s="48">
        <f ca="1">I23-I29-I30-I31</f>
        <v>1000</v>
      </c>
      <c r="J32" s="163"/>
    </row>
    <row r="33" spans="1:13" ht="15.75" x14ac:dyDescent="0.25">
      <c r="A33" s="163"/>
      <c r="B33" s="415" t="s">
        <v>49</v>
      </c>
      <c r="C33" s="416"/>
      <c r="D33" s="417" t="s">
        <v>33</v>
      </c>
      <c r="E33" s="417"/>
      <c r="F33" s="418" t="s">
        <v>34</v>
      </c>
      <c r="G33" s="418"/>
      <c r="H33" s="49" t="s">
        <v>35</v>
      </c>
      <c r="I33" s="38">
        <v>400</v>
      </c>
      <c r="J33" s="163"/>
    </row>
    <row r="34" spans="1:13" ht="15.75" x14ac:dyDescent="0.25">
      <c r="A34" s="163"/>
      <c r="B34" s="419" t="s">
        <v>50</v>
      </c>
      <c r="C34" s="420"/>
      <c r="D34" s="401"/>
      <c r="E34" s="401"/>
      <c r="F34" s="402" t="s">
        <v>37</v>
      </c>
      <c r="G34" s="402"/>
      <c r="H34" s="39"/>
      <c r="I34" s="423"/>
      <c r="J34" s="163"/>
    </row>
    <row r="35" spans="1:13" ht="15.75" x14ac:dyDescent="0.25">
      <c r="A35" s="163"/>
      <c r="B35" s="419" t="s">
        <v>51</v>
      </c>
      <c r="C35" s="420"/>
      <c r="D35" s="401"/>
      <c r="E35" s="401"/>
      <c r="F35" s="402" t="s">
        <v>37</v>
      </c>
      <c r="G35" s="402"/>
      <c r="H35" s="39"/>
      <c r="I35" s="424"/>
      <c r="J35" s="163"/>
      <c r="L35" s="178" t="b">
        <f>IF(AND(D34&lt;&gt;"",D35&lt;&gt;"",D36&lt;&gt;"",D37&lt;&gt;"",D38&lt;&gt;"",D39&lt;&gt;""),TRUE,FALSE)</f>
        <v>0</v>
      </c>
      <c r="M35" s="179" t="s">
        <v>103</v>
      </c>
    </row>
    <row r="36" spans="1:13" ht="15.75" x14ac:dyDescent="0.25">
      <c r="A36" s="163"/>
      <c r="B36" s="419" t="s">
        <v>52</v>
      </c>
      <c r="C36" s="420"/>
      <c r="D36" s="401"/>
      <c r="E36" s="401"/>
      <c r="F36" s="402" t="s">
        <v>37</v>
      </c>
      <c r="G36" s="402"/>
      <c r="H36" s="39"/>
      <c r="I36" s="424"/>
      <c r="J36" s="163"/>
      <c r="L36" s="178" t="b">
        <f ca="1">IF(OR(D1="Staffel",AND(D1="Gruppe",D40&lt;&gt;"",D41&lt;&gt;"",D42&lt;&gt;"")),TRUE,FALSE)</f>
        <v>0</v>
      </c>
      <c r="M36" s="178" t="s">
        <v>104</v>
      </c>
    </row>
    <row r="37" spans="1:13" ht="15.75" x14ac:dyDescent="0.25">
      <c r="A37" s="163"/>
      <c r="B37" s="419" t="s">
        <v>53</v>
      </c>
      <c r="C37" s="420"/>
      <c r="D37" s="401"/>
      <c r="E37" s="401"/>
      <c r="F37" s="402" t="s">
        <v>37</v>
      </c>
      <c r="G37" s="402"/>
      <c r="H37" s="39"/>
      <c r="I37" s="424"/>
      <c r="J37" s="163"/>
      <c r="L37" s="178" t="b">
        <f>IF(AND(E45&lt;&gt;"",G45&lt;&gt;""),TRUE,FALSE)</f>
        <v>0</v>
      </c>
      <c r="M37" s="178" t="s">
        <v>100</v>
      </c>
    </row>
    <row r="38" spans="1:13" ht="15.75" x14ac:dyDescent="0.25">
      <c r="A38" s="163"/>
      <c r="B38" s="419" t="s">
        <v>54</v>
      </c>
      <c r="C38" s="420"/>
      <c r="D38" s="401"/>
      <c r="E38" s="401"/>
      <c r="F38" s="402" t="s">
        <v>37</v>
      </c>
      <c r="G38" s="402"/>
      <c r="H38" s="39"/>
      <c r="I38" s="424"/>
      <c r="J38" s="163"/>
      <c r="L38" s="178" t="b">
        <f ca="1">AND(L35,L36,L37)</f>
        <v>0</v>
      </c>
      <c r="M38" s="178" t="s">
        <v>102</v>
      </c>
    </row>
    <row r="39" spans="1:13" ht="15.75" x14ac:dyDescent="0.25">
      <c r="A39" s="163"/>
      <c r="B39" s="419" t="s">
        <v>55</v>
      </c>
      <c r="C39" s="420"/>
      <c r="D39" s="401"/>
      <c r="E39" s="401"/>
      <c r="F39" s="402" t="s">
        <v>37</v>
      </c>
      <c r="G39" s="402"/>
      <c r="H39" s="39"/>
      <c r="I39" s="424"/>
      <c r="J39" s="163"/>
    </row>
    <row r="40" spans="1:13" ht="15.75" x14ac:dyDescent="0.25">
      <c r="A40" s="163"/>
      <c r="B40" s="419" t="s">
        <v>56</v>
      </c>
      <c r="C40" s="420"/>
      <c r="D40" s="401"/>
      <c r="E40" s="401"/>
      <c r="F40" s="402" t="s">
        <v>37</v>
      </c>
      <c r="G40" s="402"/>
      <c r="H40" s="39"/>
      <c r="I40" s="424"/>
      <c r="J40" s="163"/>
    </row>
    <row r="41" spans="1:13" ht="15.75" x14ac:dyDescent="0.25">
      <c r="A41" s="163"/>
      <c r="B41" s="419" t="s">
        <v>57</v>
      </c>
      <c r="C41" s="420"/>
      <c r="D41" s="401"/>
      <c r="E41" s="401"/>
      <c r="F41" s="402" t="s">
        <v>37</v>
      </c>
      <c r="G41" s="402"/>
      <c r="H41" s="39"/>
      <c r="I41" s="424"/>
      <c r="J41" s="163"/>
    </row>
    <row r="42" spans="1:13" ht="15.75" x14ac:dyDescent="0.25">
      <c r="A42" s="163"/>
      <c r="B42" s="419" t="s">
        <v>58</v>
      </c>
      <c r="C42" s="420"/>
      <c r="D42" s="401"/>
      <c r="E42" s="401"/>
      <c r="F42" s="402" t="s">
        <v>37</v>
      </c>
      <c r="G42" s="402"/>
      <c r="H42" s="39"/>
      <c r="I42" s="425"/>
      <c r="J42" s="163"/>
    </row>
    <row r="43" spans="1:13" ht="15.75" x14ac:dyDescent="0.25">
      <c r="A43" s="163"/>
      <c r="B43" s="421" t="s">
        <v>59</v>
      </c>
      <c r="C43" s="422"/>
      <c r="D43" s="422"/>
      <c r="E43" s="422"/>
      <c r="F43" s="422"/>
      <c r="G43" s="422"/>
      <c r="H43" s="40" t="s">
        <v>43</v>
      </c>
      <c r="I43" s="41">
        <f>SUM(H34:H42)</f>
        <v>0</v>
      </c>
      <c r="J43" s="163"/>
    </row>
    <row r="44" spans="1:13" ht="15.75" x14ac:dyDescent="0.25">
      <c r="A44" s="163"/>
      <c r="B44" s="419" t="s">
        <v>60</v>
      </c>
      <c r="C44" s="420"/>
      <c r="D44" s="42" t="s">
        <v>45</v>
      </c>
      <c r="E44" s="50">
        <f ca="1">IF(OR(I20&lt;10,I20&gt;18),0,VLOOKUP(I20,Startseite!$G$23:$I$31,2))</f>
        <v>0</v>
      </c>
      <c r="F44" s="42" t="s">
        <v>46</v>
      </c>
      <c r="G44" s="50">
        <f ca="1">IF(OR(I20&lt;10,I20&gt;18),0,VLOOKUP(I20,Startseite!$G$23:$I$31,3))</f>
        <v>0</v>
      </c>
      <c r="H44" s="51"/>
      <c r="I44" s="52"/>
      <c r="J44" s="163"/>
    </row>
    <row r="45" spans="1:13" ht="16.5" thickBot="1" x14ac:dyDescent="0.3">
      <c r="A45" s="163"/>
      <c r="B45" s="419" t="s">
        <v>61</v>
      </c>
      <c r="C45" s="420"/>
      <c r="D45" s="42" t="s">
        <v>45</v>
      </c>
      <c r="E45" s="43"/>
      <c r="F45" s="42" t="s">
        <v>46</v>
      </c>
      <c r="G45" s="43"/>
      <c r="H45" s="46" t="s">
        <v>62</v>
      </c>
      <c r="I45" s="47">
        <f>IF(AND(E45="",G45=""),0,((E44*60)+G44)-((E45*60)+G45))</f>
        <v>0</v>
      </c>
      <c r="J45" s="163"/>
      <c r="L45" s="180"/>
    </row>
    <row r="46" spans="1:13" ht="16.5" thickBot="1" x14ac:dyDescent="0.3">
      <c r="A46" s="163"/>
      <c r="B46" s="412" t="s">
        <v>63</v>
      </c>
      <c r="C46" s="413"/>
      <c r="D46" s="413"/>
      <c r="E46" s="413"/>
      <c r="F46" s="413"/>
      <c r="G46" s="413"/>
      <c r="H46" s="414"/>
      <c r="I46" s="48">
        <f>I33-I43+I45</f>
        <v>400</v>
      </c>
      <c r="J46" s="163"/>
      <c r="L46" s="181" t="str">
        <f ca="1">IF((VLOOKUP($I$3,Teilnehmer!B6:C125,2))="","",VLOOKUP($I$3,Teilnehmer!B6:AE125,29))</f>
        <v/>
      </c>
      <c r="M46" s="182" t="s">
        <v>128</v>
      </c>
    </row>
    <row r="47" spans="1:13" ht="16.5" thickBot="1" x14ac:dyDescent="0.3">
      <c r="A47" s="163"/>
      <c r="B47" s="429" t="s">
        <v>64</v>
      </c>
      <c r="C47" s="430"/>
      <c r="D47" s="431">
        <f>SUM(D24:E28)+SUM(D34:E42)</f>
        <v>0</v>
      </c>
      <c r="E47" s="431"/>
      <c r="F47" s="431" t="str">
        <f ca="1">"Summe : "&amp;G1</f>
        <v>Summe : 14</v>
      </c>
      <c r="G47" s="431"/>
      <c r="H47" s="53" t="s">
        <v>43</v>
      </c>
      <c r="I47" s="54">
        <f ca="1">D47/G1</f>
        <v>0</v>
      </c>
      <c r="J47" s="163"/>
      <c r="L47" s="181" t="str">
        <f ca="1">IF((VLOOKUP($I$3,Teilnehmer!B6:C125,2))="","",VLOOKUP($I$3,Teilnehmer!B6:AE125,30))</f>
        <v/>
      </c>
      <c r="M47" s="182" t="s">
        <v>129</v>
      </c>
    </row>
    <row r="48" spans="1:13" ht="30" customHeight="1" thickBot="1" x14ac:dyDescent="0.25">
      <c r="A48" s="163"/>
      <c r="B48" s="432" t="b">
        <v>0</v>
      </c>
      <c r="C48" s="432"/>
      <c r="D48" s="432"/>
      <c r="E48" s="432"/>
      <c r="F48" s="140" t="str">
        <f ca="1">IF((VLOOKUP($I$3,Teilnehmer!B6:C125,2))="","",IF(VLOOKUP($I$3,Teilnehmer!B6:AE125,28)="Ja","Losentscheid
notwendig:",""))</f>
        <v/>
      </c>
      <c r="G48" s="139"/>
      <c r="H48" s="55" t="s">
        <v>65</v>
      </c>
      <c r="I48" s="87">
        <f ca="1">IF(OR($B$48=FALSE,I20&lt;10,I20&gt;18),0,I32+I46-I47)</f>
        <v>0</v>
      </c>
      <c r="J48" s="163"/>
    </row>
    <row r="49" spans="1:10" ht="20.100000000000001" customHeight="1" x14ac:dyDescent="0.2">
      <c r="A49" s="163"/>
      <c r="B49" s="163"/>
      <c r="C49" s="433" t="str">
        <f ca="1">IF(VLOOKUP($I$3,Teilnehmer!$B$6:$C$125,2)="","",IF(Startseite!$C$17="","",Startseite!$C$17))</f>
        <v/>
      </c>
      <c r="D49" s="433"/>
      <c r="E49" s="433"/>
      <c r="F49" s="141"/>
      <c r="G49" s="141"/>
      <c r="H49" s="141"/>
      <c r="I49" s="141"/>
      <c r="J49" s="163"/>
    </row>
    <row r="50" spans="1:10" ht="15.75" x14ac:dyDescent="0.25">
      <c r="A50" s="56"/>
      <c r="B50" s="162"/>
      <c r="C50" s="426" t="s">
        <v>66</v>
      </c>
      <c r="D50" s="426"/>
      <c r="E50" s="426"/>
      <c r="F50" s="427"/>
      <c r="G50" s="427"/>
      <c r="H50" s="427"/>
      <c r="I50" s="427"/>
      <c r="J50" s="57"/>
    </row>
    <row r="51" spans="1:10" ht="20.25" x14ac:dyDescent="0.2">
      <c r="A51" s="73" t="str">
        <f ca="1">HYPERLINK("["&amp;MID(CELL("Dateiname"), SEARCH("[", CELL("Dateiname"))+1, SEARCH("]", CELL("Dateiname"))- SEARCH("[", CELL("Dateiname")) -1)&amp;"]'Teilnehmer'!A"&amp;I3+5,"◄")</f>
        <v>◄</v>
      </c>
      <c r="B51" s="428"/>
      <c r="C51" s="428"/>
      <c r="D51" s="428"/>
      <c r="E51" s="428"/>
      <c r="F51" s="428"/>
      <c r="G51" s="428"/>
      <c r="H51" s="428"/>
      <c r="I51" s="428"/>
      <c r="J51" s="18" t="str">
        <f ca="1">HYPERLINK("["&amp;MID(CELL("Dateiname"), SEARCH("[", CELL("Dateiname"))+1, SEARCH("]", CELL("Dateiname"))- SEARCH("[", CELL("Dateiname")) -1)&amp;"]'"&amp;$I$3&amp;"'!B1","▲")</f>
        <v>▲</v>
      </c>
    </row>
  </sheetData>
  <sheetProtection password="C435" sheet="1" objects="1" scenarios="1"/>
  <dataConsolidate/>
  <mergeCells count="103">
    <mergeCell ref="B2:C2"/>
    <mergeCell ref="D2:G2"/>
    <mergeCell ref="B3:C3"/>
    <mergeCell ref="D3:G3"/>
    <mergeCell ref="B4:C4"/>
    <mergeCell ref="D4:G4"/>
    <mergeCell ref="C9:D9"/>
    <mergeCell ref="E9:G9"/>
    <mergeCell ref="C10:D10"/>
    <mergeCell ref="E10:G10"/>
    <mergeCell ref="C11:D11"/>
    <mergeCell ref="E11:G11"/>
    <mergeCell ref="B5:C5"/>
    <mergeCell ref="D5:G5"/>
    <mergeCell ref="H5:I5"/>
    <mergeCell ref="B6:I6"/>
    <mergeCell ref="B7:I7"/>
    <mergeCell ref="C8:D8"/>
    <mergeCell ref="E8:G8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B23:C23"/>
    <mergeCell ref="D23:E23"/>
    <mergeCell ref="F23:G23"/>
    <mergeCell ref="B24:C24"/>
    <mergeCell ref="D24:E24"/>
    <mergeCell ref="F24:G24"/>
    <mergeCell ref="C18:D18"/>
    <mergeCell ref="E18:G18"/>
    <mergeCell ref="B19:G19"/>
    <mergeCell ref="B20:G20"/>
    <mergeCell ref="B21:I21"/>
    <mergeCell ref="B22:I22"/>
    <mergeCell ref="I24:I28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B32:H32"/>
    <mergeCell ref="B33:C33"/>
    <mergeCell ref="D33:E33"/>
    <mergeCell ref="F33:G33"/>
    <mergeCell ref="B34:C34"/>
    <mergeCell ref="D34:E34"/>
    <mergeCell ref="F34:G34"/>
    <mergeCell ref="B28:C28"/>
    <mergeCell ref="D28:E28"/>
    <mergeCell ref="F28:G28"/>
    <mergeCell ref="B29:G29"/>
    <mergeCell ref="B30:C30"/>
    <mergeCell ref="B31:C31"/>
    <mergeCell ref="B38:C38"/>
    <mergeCell ref="D38:E38"/>
    <mergeCell ref="F38:G38"/>
    <mergeCell ref="B39:C39"/>
    <mergeCell ref="D39:E39"/>
    <mergeCell ref="F39:G39"/>
    <mergeCell ref="I34:I42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42:C42"/>
    <mergeCell ref="D42:E42"/>
    <mergeCell ref="F42:G42"/>
    <mergeCell ref="B43:G43"/>
    <mergeCell ref="B44:C44"/>
    <mergeCell ref="B45:C45"/>
    <mergeCell ref="B40:C40"/>
    <mergeCell ref="D40:E40"/>
    <mergeCell ref="F40:G40"/>
    <mergeCell ref="B41:C41"/>
    <mergeCell ref="D41:E41"/>
    <mergeCell ref="F41:G41"/>
    <mergeCell ref="C50:E50"/>
    <mergeCell ref="F50:I50"/>
    <mergeCell ref="B51:I51"/>
    <mergeCell ref="B46:H46"/>
    <mergeCell ref="B47:C47"/>
    <mergeCell ref="D47:E47"/>
    <mergeCell ref="F47:G47"/>
    <mergeCell ref="B48:E48"/>
    <mergeCell ref="C49:E49"/>
  </mergeCells>
  <conditionalFormatting sqref="I19">
    <cfRule type="expression" dxfId="64" priority="6" stopIfTrue="1">
      <formula>OR(AND(D1="staffel",COUNT(I9:I18)&lt;&gt;6),AND(D1="Gruppe",COUNT(I9:I18)&lt;&gt;9))</formula>
    </cfRule>
  </conditionalFormatting>
  <conditionalFormatting sqref="I20">
    <cfRule type="cellIs" dxfId="63" priority="7" stopIfTrue="1" operator="notBetween">
      <formula>10</formula>
      <formula>18</formula>
    </cfRule>
  </conditionalFormatting>
  <conditionalFormatting sqref="G30:G31 G45 D34:E42 E45 D24:E28 E30">
    <cfRule type="expression" dxfId="62" priority="8" stopIfTrue="1">
      <formula>ISBLANK(D24)</formula>
    </cfRule>
  </conditionalFormatting>
  <conditionalFormatting sqref="E31 H24:H28 H34:H42">
    <cfRule type="expression" dxfId="61" priority="9" stopIfTrue="1">
      <formula>AND($B$48=FALSE,ISBLANK(E24))</formula>
    </cfRule>
  </conditionalFormatting>
  <conditionalFormatting sqref="H9:H17">
    <cfRule type="expression" dxfId="60" priority="10" stopIfTrue="1">
      <formula>AND(COUNT($H$9:$H$18)&lt;$F$1,ISBLANK(H9))</formula>
    </cfRule>
  </conditionalFormatting>
  <conditionalFormatting sqref="I9:I17">
    <cfRule type="expression" dxfId="59" priority="11" stopIfTrue="1">
      <formula>AND(COUNT($I$9:$I$18)&lt;$F$1,I9="")</formula>
    </cfRule>
  </conditionalFormatting>
  <conditionalFormatting sqref="B48:E48">
    <cfRule type="cellIs" dxfId="58" priority="12" stopIfTrue="1" operator="equal">
      <formula>FALSE</formula>
    </cfRule>
  </conditionalFormatting>
  <conditionalFormatting sqref="C9:C17 E9:G17">
    <cfRule type="expression" dxfId="57" priority="13" stopIfTrue="1">
      <formula>AND($B$48=FALSE,ISBLANK(C9))</formula>
    </cfRule>
  </conditionalFormatting>
  <conditionalFormatting sqref="I18">
    <cfRule type="expression" dxfId="56" priority="5">
      <formula>OR(COUNT($I$9:$I$18)&gt;F1,AND(COUNT($I$9:$I$18)&lt;F1,I18=""))</formula>
    </cfRule>
  </conditionalFormatting>
  <conditionalFormatting sqref="H18">
    <cfRule type="expression" dxfId="55" priority="3" stopIfTrue="1">
      <formula>AND(COUNT($H$9:$H$18)&lt;$F$1,ISBLANK(H18))</formula>
    </cfRule>
  </conditionalFormatting>
  <conditionalFormatting sqref="C18 E18:G18">
    <cfRule type="expression" dxfId="54" priority="4" stopIfTrue="1">
      <formula>AND($B$48=FALSE,ISBLANK(C18))</formula>
    </cfRule>
  </conditionalFormatting>
  <conditionalFormatting sqref="G48">
    <cfRule type="expression" dxfId="53" priority="1">
      <formula>$L$46="Nein"</formula>
    </cfRule>
    <cfRule type="expression" dxfId="52" priority="2">
      <formula>OR($L$47="Nein",AND($L$46="Ja",$G$48=""))</formula>
    </cfRule>
  </conditionalFormatting>
  <dataValidations count="6">
    <dataValidation type="whole" allowBlank="1" showInputMessage="1" showErrorMessage="1" errorTitle="Eingegebener Wert ist ungültig" error="Es können nur ganze Zahlen zwischen 1 und 50 eingegeben werden." sqref="G48">
      <formula1>1</formula1>
      <formula2>50</formula2>
    </dataValidation>
    <dataValidation type="date" allowBlank="1" showInputMessage="1" showErrorMessage="1" errorTitle="Eigegebener Wert ist ungültig" error="Es muß ein gültiges Datum eingegeben werden._x000a_Die Teilnehmer müssen zwischen 10 und 18 Jahren alt sein (Geburtsjahr)" sqref="H9:H18">
      <formula1>DATE(YEAR(I$4)-18,1,1)</formula1>
      <formula2>DATE(YEAR(I$4)-10,12,31)</formula2>
    </dataValidation>
    <dataValidation type="list" allowBlank="1" showDropDown="1" showErrorMessage="1" errorTitle="Eingegebener Wert ist ungültig" error="Es können nur die Werte 1, 3 oder 5 eingegeben werden" sqref="D24:E28 D34:E42">
      <formula1>"1,3,5"</formula1>
    </dataValidation>
    <dataValidation type="whole" allowBlank="1" showErrorMessage="1" errorTitle="Eingegebener Wert ist ungültig" error="Es können nur ganze Zahlen eingegeben werden" sqref="E31">
      <formula1>0</formula1>
      <formula2>60</formula2>
    </dataValidation>
    <dataValidation type="whole" allowBlank="1" showErrorMessage="1" errorTitle="Eingegebener Wert ist ungültig" error="Es können nur ganze Zahlen von 0 bis 60 eingegeben werden" sqref="G30:G31 E45 E30 G45">
      <formula1>0</formula1>
      <formula2>60</formula2>
    </dataValidation>
    <dataValidation type="whole" allowBlank="1" showInputMessage="1" showErrorMessage="1" errorTitle="Eingegebener Wert ungültig" error="Es können nur ganze Zahlen von 0 bis 50 eingegeben werden" sqref="H24:H28 H34:H42">
      <formula1>0</formula1>
      <formula2>1000</formula2>
    </dataValidation>
  </dataValidations>
  <pageMargins left="0.59055118110236227" right="0.39370078740157483" top="0.78740157480314965" bottom="0.78740157480314965" header="0.31496062992125984" footer="0.39370078740157483"/>
  <pageSetup paperSize="9" scale="95" orientation="portrait" r:id="rId1"/>
  <headerFooter>
    <oddFooter>&amp;R&amp;8Druck: &amp;D/&amp;T&amp;L&amp;06BWB-Auswertung V1.3_x000D_(c)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30593" r:id="rId4" name="Check Box 1">
              <controlPr defaultSize="0" print="0" autoFill="0" autoLine="0" autoPict="0">
                <anchor moveWithCells="1">
                  <from>
                    <xdr:col>1</xdr:col>
                    <xdr:colOff>114300</xdr:colOff>
                    <xdr:row>47</xdr:row>
                    <xdr:rowOff>57150</xdr:rowOff>
                  </from>
                  <to>
                    <xdr:col>4</xdr:col>
                    <xdr:colOff>590550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594" r:id="rId5" name="Check Box 2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8</xdr:row>
                    <xdr:rowOff>0</xdr:rowOff>
                  </from>
                  <to>
                    <xdr:col>2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595" r:id="rId6" name="Check Box 3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9</xdr:row>
                    <xdr:rowOff>0</xdr:rowOff>
                  </from>
                  <to>
                    <xdr:col>2</xdr:col>
                    <xdr:colOff>85725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596" r:id="rId7" name="Check Box 4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10</xdr:row>
                    <xdr:rowOff>0</xdr:rowOff>
                  </from>
                  <to>
                    <xdr:col>2</xdr:col>
                    <xdr:colOff>85725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597" r:id="rId8" name="Check Box 5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11</xdr:row>
                    <xdr:rowOff>0</xdr:rowOff>
                  </from>
                  <to>
                    <xdr:col>2</xdr:col>
                    <xdr:colOff>85725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598" r:id="rId9" name="Check Box 6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12</xdr:row>
                    <xdr:rowOff>0</xdr:rowOff>
                  </from>
                  <to>
                    <xdr:col>2</xdr:col>
                    <xdr:colOff>85725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599" r:id="rId10" name="Check Box 7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13</xdr:row>
                    <xdr:rowOff>0</xdr:rowOff>
                  </from>
                  <to>
                    <xdr:col>2</xdr:col>
                    <xdr:colOff>85725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600" r:id="rId11" name="Check Box 8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14</xdr:row>
                    <xdr:rowOff>0</xdr:rowOff>
                  </from>
                  <to>
                    <xdr:col>2</xdr:col>
                    <xdr:colOff>85725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601" r:id="rId12" name="Check Box 9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15</xdr:row>
                    <xdr:rowOff>0</xdr:rowOff>
                  </from>
                  <to>
                    <xdr:col>2</xdr:col>
                    <xdr:colOff>85725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602" r:id="rId13" name="Check Box 10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16</xdr:row>
                    <xdr:rowOff>0</xdr:rowOff>
                  </from>
                  <to>
                    <xdr:col>2</xdr:col>
                    <xdr:colOff>85725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603" r:id="rId14" name="Check Box 11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17</xdr:row>
                    <xdr:rowOff>0</xdr:rowOff>
                  </from>
                  <to>
                    <xdr:col>2</xdr:col>
                    <xdr:colOff>85725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604" r:id="rId15" name="Button 12">
              <controlPr defaultSize="0" print="0" autoFill="0" autoPict="0" macro="[0]!WBDrucken">
                <anchor moveWithCells="1">
                  <from>
                    <xdr:col>7</xdr:col>
                    <xdr:colOff>695325</xdr:colOff>
                    <xdr:row>48</xdr:row>
                    <xdr:rowOff>123825</xdr:rowOff>
                  </from>
                  <to>
                    <xdr:col>8</xdr:col>
                    <xdr:colOff>447675</xdr:colOff>
                    <xdr:row>49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7">
    <pageSetUpPr fitToPage="1"/>
  </sheetPr>
  <dimension ref="A1:M51"/>
  <sheetViews>
    <sheetView zoomScaleNormal="100" workbookViewId="0">
      <pane ySplit="3" topLeftCell="A4" activePane="bottomLeft" state="frozen"/>
      <selection activeCell="C9" sqref="C9:D9"/>
      <selection pane="bottomLeft" activeCell="C9" sqref="C9:D9"/>
    </sheetView>
  </sheetViews>
  <sheetFormatPr baseColWidth="10" defaultRowHeight="12.75" x14ac:dyDescent="0.2"/>
  <cols>
    <col min="1" max="2" width="5.28515625" style="19" customWidth="1"/>
    <col min="3" max="3" width="19" style="19" customWidth="1"/>
    <col min="4" max="7" width="9.85546875" style="19" customWidth="1"/>
    <col min="8" max="8" width="19" style="19" customWidth="1"/>
    <col min="9" max="9" width="14.42578125" style="19" customWidth="1"/>
    <col min="10" max="10" width="5.28515625" style="19" customWidth="1"/>
    <col min="11" max="11" width="11.42578125" style="19"/>
    <col min="12" max="13" width="11.42578125" style="178" hidden="1" customWidth="1"/>
    <col min="14" max="16384" width="11.42578125" style="19"/>
  </cols>
  <sheetData>
    <row r="1" spans="1:13" ht="21" thickBot="1" x14ac:dyDescent="0.25">
      <c r="A1" s="73" t="str">
        <f ca="1">HYPERLINK("["&amp;MID(CELL("Dateiname"), SEARCH("[", CELL("Dateiname"))+1, SEARCH("]", CELL("Dateiname"))- SEARCH("[", CELL("Dateiname")) -1)&amp;"]'Teilnehmer'!A"&amp;I3+5,"◄")</f>
        <v>◄</v>
      </c>
      <c r="B1" s="66"/>
      <c r="C1" s="76" t="s">
        <v>21</v>
      </c>
      <c r="D1" s="77" t="str">
        <f ca="1">IF(VLOOKUP($I$3,Teilnehmer!$B$6:$H$125,3)="x","Gruppe",IF((VLOOKUP($I$3,Teilnehmer!$B$6:$H$125,4)="x"),"Staffel","Fehler"))</f>
        <v>Fehler</v>
      </c>
      <c r="E1" s="75" t="s">
        <v>86</v>
      </c>
      <c r="F1" s="78">
        <f ca="1">IF(D1="Staffel",6,9)</f>
        <v>9</v>
      </c>
      <c r="G1" s="76">
        <f ca="1">IF(D1="Staffel",10,14)</f>
        <v>14</v>
      </c>
      <c r="H1" s="75" t="s">
        <v>87</v>
      </c>
      <c r="I1" s="77" t="str">
        <f ca="1">IF((VLOOKUP($I$3,Teilnehmer!B6:C125,2))="","",VLOOKUP($I$3,Teilnehmer!$B$6:$I$125,8))</f>
        <v/>
      </c>
      <c r="J1" s="18" t="str">
        <f ca="1">HYPERLINK("["&amp;MID(CELL("Dateiname"), SEARCH("[", CELL("Dateiname"))+1, SEARCH("]", CELL("Dateiname"))- SEARCH("[", CELL("Dateiname")) -1)&amp;"]'"&amp;$I$3&amp;"'!B51","▼")</f>
        <v>▼</v>
      </c>
      <c r="L1" s="181">
        <v>0</v>
      </c>
      <c r="M1" s="181" t="s">
        <v>186</v>
      </c>
    </row>
    <row r="2" spans="1:13" ht="16.5" x14ac:dyDescent="0.2">
      <c r="A2" s="163"/>
      <c r="B2" s="377" t="s">
        <v>18</v>
      </c>
      <c r="C2" s="378"/>
      <c r="D2" s="378" t="str">
        <f ca="1">IF((VLOOKUP($I$3,Teilnehmer!B6:C125,2))="","",VLOOKUP($I$3,Teilnehmer!B6:C125,2))</f>
        <v/>
      </c>
      <c r="E2" s="378"/>
      <c r="F2" s="378"/>
      <c r="G2" s="379"/>
      <c r="H2" s="20" t="s">
        <v>19</v>
      </c>
      <c r="I2" s="129" t="str">
        <f ca="1">IF((VLOOKUP($I$3,Teilnehmer!B6:V125,2))="","",IF(Teilnehmer!J2="Nein","",VLOOKUP($I$3,Teilnehmer!B6:V125,21)))</f>
        <v/>
      </c>
      <c r="J2" s="163"/>
      <c r="L2" s="181" t="s">
        <v>183</v>
      </c>
    </row>
    <row r="3" spans="1:13" ht="17.25" thickBot="1" x14ac:dyDescent="0.25">
      <c r="A3" s="163"/>
      <c r="B3" s="380" t="s">
        <v>4</v>
      </c>
      <c r="C3" s="381"/>
      <c r="D3" s="381" t="str">
        <f ca="1">IF(VLOOKUP($I$3,Teilnehmer!$B$6:$C$125,2)="","",IF(Startseite!$C$8="","",Startseite!$C$8))</f>
        <v/>
      </c>
      <c r="E3" s="381"/>
      <c r="F3" s="381"/>
      <c r="G3" s="382"/>
      <c r="H3" s="21" t="s">
        <v>20</v>
      </c>
      <c r="I3" s="22">
        <f ca="1">VALUE(MID(CELL("dateiname",A1),FIND("]",CELL("dateiname",A1))+1,255))</f>
        <v>7</v>
      </c>
      <c r="J3" s="163"/>
    </row>
    <row r="4" spans="1:13" ht="16.5" x14ac:dyDescent="0.25">
      <c r="A4" s="163"/>
      <c r="B4" s="380" t="s">
        <v>5</v>
      </c>
      <c r="C4" s="381"/>
      <c r="D4" s="381" t="str">
        <f ca="1">IF(VLOOKUP($I$3,Teilnehmer!$B$6:$C$125,2)="","",IF(Startseite!$C$10="","",Startseite!$C$10))</f>
        <v/>
      </c>
      <c r="E4" s="381"/>
      <c r="F4" s="381"/>
      <c r="G4" s="382"/>
      <c r="H4" s="23" t="s">
        <v>2</v>
      </c>
      <c r="I4" s="74">
        <f ca="1">Startseite!$C$6</f>
        <v>43331</v>
      </c>
      <c r="J4" s="163"/>
    </row>
    <row r="5" spans="1:13" ht="17.25" thickBot="1" x14ac:dyDescent="0.25">
      <c r="A5" s="163"/>
      <c r="B5" s="385" t="s">
        <v>6</v>
      </c>
      <c r="C5" s="386"/>
      <c r="D5" s="386" t="str">
        <f ca="1">IF(VLOOKUP($I$3,Teilnehmer!$B$6:$C$125,2)="","",IF(Startseite!$C$12="","",Startseite!$C$12))</f>
        <v/>
      </c>
      <c r="E5" s="386"/>
      <c r="F5" s="386"/>
      <c r="G5" s="387"/>
      <c r="H5" s="388" t="str">
        <f ca="1">"Wertung: "&amp;IF(VLOOKUP($I$3,Teilnehmer!$B$6:$H$125,3)="x","Gruppe",IF((VLOOKUP($I$3,Teilnehmer!$B$6:$H$125,4)="x"),"Staffel",""))&amp;" "&amp;IF(VLOOKUP($I$3,Teilnehmer!$B$6:$H$125,5)="x","Jungen",IF((VLOOKUP($I$3,Teilnehmer!$B$6:$H$125,6)="x"),"Mädchen",IF((VLOOKUP($I$3,Teilnehmer!$B$6:$H$125,7)="x"),IF(VLOOKUP($I$3,Teilnehmer!$B$6:$I$125,8)="A+B-Teil","AK",IF(VLOOKUP($I$3,Teilnehmer!$B$6:$I$125,8)="Nur A-Teil","AK-nurA",IF(VLOOKUP($I$3,Teilnehmer!$B$6:$I$125,8)="Nur B-Teil","AK-NurB",""))),"")))</f>
        <v xml:space="preserve">Wertung:  </v>
      </c>
      <c r="I5" s="389"/>
      <c r="J5" s="163"/>
    </row>
    <row r="6" spans="1:13" ht="6.95" customHeight="1" thickBot="1" x14ac:dyDescent="0.25">
      <c r="A6" s="163"/>
      <c r="B6" s="390"/>
      <c r="C6" s="390"/>
      <c r="D6" s="390"/>
      <c r="E6" s="390"/>
      <c r="F6" s="390"/>
      <c r="G6" s="390"/>
      <c r="H6" s="390"/>
      <c r="I6" s="390"/>
      <c r="J6" s="163"/>
    </row>
    <row r="7" spans="1:13" ht="17.25" thickBot="1" x14ac:dyDescent="0.3">
      <c r="A7" s="163"/>
      <c r="B7" s="391" t="s">
        <v>22</v>
      </c>
      <c r="C7" s="392"/>
      <c r="D7" s="392"/>
      <c r="E7" s="392"/>
      <c r="F7" s="392"/>
      <c r="G7" s="392"/>
      <c r="H7" s="392"/>
      <c r="I7" s="393"/>
      <c r="J7" s="163"/>
    </row>
    <row r="8" spans="1:13" ht="16.5" thickBot="1" x14ac:dyDescent="0.3">
      <c r="A8" s="163"/>
      <c r="B8" s="24" t="s">
        <v>23</v>
      </c>
      <c r="C8" s="394" t="s">
        <v>24</v>
      </c>
      <c r="D8" s="394"/>
      <c r="E8" s="394" t="s">
        <v>25</v>
      </c>
      <c r="F8" s="394"/>
      <c r="G8" s="394"/>
      <c r="H8" s="25" t="s">
        <v>26</v>
      </c>
      <c r="I8" s="26" t="s">
        <v>27</v>
      </c>
      <c r="J8" s="163"/>
      <c r="L8" s="178" t="b">
        <f>IF(OR(L9:L18),TRUE,FALSE)</f>
        <v>0</v>
      </c>
      <c r="M8" s="178" t="s">
        <v>235</v>
      </c>
    </row>
    <row r="9" spans="1:13" ht="15.75" x14ac:dyDescent="0.25">
      <c r="A9" s="27" t="b">
        <v>1</v>
      </c>
      <c r="B9" s="28">
        <v>1</v>
      </c>
      <c r="C9" s="383"/>
      <c r="D9" s="383"/>
      <c r="E9" s="383"/>
      <c r="F9" s="383"/>
      <c r="G9" s="383"/>
      <c r="H9" s="29"/>
      <c r="I9" s="30" t="str">
        <f>IF(OR(A9=FALSE,ISBLANK(H9)),"",(YEAR(I$4)-YEAR(H9)))</f>
        <v/>
      </c>
      <c r="J9" s="163"/>
      <c r="L9" s="178" t="b">
        <f t="shared" ref="L9:L18" si="0">IF(OR(C9&lt;&gt;"",E9&lt;&gt;"",H9&lt;&gt;""),TRUE,FALSE)</f>
        <v>0</v>
      </c>
      <c r="M9" s="178" t="s">
        <v>225</v>
      </c>
    </row>
    <row r="10" spans="1:13" ht="15.75" x14ac:dyDescent="0.25">
      <c r="A10" s="27" t="b">
        <v>1</v>
      </c>
      <c r="B10" s="31">
        <v>2</v>
      </c>
      <c r="C10" s="384"/>
      <c r="D10" s="384"/>
      <c r="E10" s="384"/>
      <c r="F10" s="384"/>
      <c r="G10" s="384"/>
      <c r="H10" s="29"/>
      <c r="I10" s="30" t="str">
        <f t="shared" ref="I10:I18" si="1">IF(OR(A10=FALSE,ISBLANK(H10)),"",(YEAR(I$4)-YEAR(H10)))</f>
        <v/>
      </c>
      <c r="J10" s="163"/>
      <c r="L10" s="178" t="b">
        <f t="shared" si="0"/>
        <v>0</v>
      </c>
      <c r="M10" s="178" t="s">
        <v>226</v>
      </c>
    </row>
    <row r="11" spans="1:13" ht="15.75" x14ac:dyDescent="0.25">
      <c r="A11" s="27" t="b">
        <v>1</v>
      </c>
      <c r="B11" s="31">
        <v>3</v>
      </c>
      <c r="C11" s="384"/>
      <c r="D11" s="384"/>
      <c r="E11" s="384"/>
      <c r="F11" s="384"/>
      <c r="G11" s="384"/>
      <c r="H11" s="29"/>
      <c r="I11" s="30" t="str">
        <f t="shared" si="1"/>
        <v/>
      </c>
      <c r="J11" s="163"/>
      <c r="L11" s="178" t="b">
        <f t="shared" si="0"/>
        <v>0</v>
      </c>
      <c r="M11" s="178" t="s">
        <v>227</v>
      </c>
    </row>
    <row r="12" spans="1:13" ht="15.75" x14ac:dyDescent="0.25">
      <c r="A12" s="27" t="b">
        <v>1</v>
      </c>
      <c r="B12" s="31">
        <v>4</v>
      </c>
      <c r="C12" s="384"/>
      <c r="D12" s="384"/>
      <c r="E12" s="384"/>
      <c r="F12" s="384"/>
      <c r="G12" s="384"/>
      <c r="H12" s="29"/>
      <c r="I12" s="30" t="str">
        <f t="shared" si="1"/>
        <v/>
      </c>
      <c r="J12" s="163"/>
      <c r="L12" s="178" t="b">
        <f t="shared" si="0"/>
        <v>0</v>
      </c>
      <c r="M12" s="178" t="s">
        <v>228</v>
      </c>
    </row>
    <row r="13" spans="1:13" ht="15.75" x14ac:dyDescent="0.25">
      <c r="A13" s="27" t="b">
        <v>1</v>
      </c>
      <c r="B13" s="31">
        <v>5</v>
      </c>
      <c r="C13" s="384"/>
      <c r="D13" s="384"/>
      <c r="E13" s="384"/>
      <c r="F13" s="384"/>
      <c r="G13" s="384"/>
      <c r="H13" s="29"/>
      <c r="I13" s="30" t="str">
        <f t="shared" si="1"/>
        <v/>
      </c>
      <c r="J13" s="163"/>
      <c r="L13" s="178" t="b">
        <f t="shared" si="0"/>
        <v>0</v>
      </c>
      <c r="M13" s="178" t="s">
        <v>229</v>
      </c>
    </row>
    <row r="14" spans="1:13" ht="15.75" x14ac:dyDescent="0.25">
      <c r="A14" s="27" t="b">
        <v>1</v>
      </c>
      <c r="B14" s="31">
        <v>6</v>
      </c>
      <c r="C14" s="384"/>
      <c r="D14" s="384"/>
      <c r="E14" s="384"/>
      <c r="F14" s="384"/>
      <c r="G14" s="384"/>
      <c r="H14" s="29"/>
      <c r="I14" s="30" t="str">
        <f t="shared" si="1"/>
        <v/>
      </c>
      <c r="J14" s="163"/>
      <c r="L14" s="178" t="b">
        <f t="shared" si="0"/>
        <v>0</v>
      </c>
      <c r="M14" s="178" t="s">
        <v>230</v>
      </c>
    </row>
    <row r="15" spans="1:13" ht="15.75" x14ac:dyDescent="0.25">
      <c r="A15" s="27" t="b">
        <v>1</v>
      </c>
      <c r="B15" s="31">
        <v>7</v>
      </c>
      <c r="C15" s="384"/>
      <c r="D15" s="384"/>
      <c r="E15" s="384"/>
      <c r="F15" s="384"/>
      <c r="G15" s="384"/>
      <c r="H15" s="29"/>
      <c r="I15" s="30" t="str">
        <f t="shared" si="1"/>
        <v/>
      </c>
      <c r="J15" s="163"/>
      <c r="L15" s="178" t="b">
        <f t="shared" si="0"/>
        <v>0</v>
      </c>
      <c r="M15" s="178" t="s">
        <v>231</v>
      </c>
    </row>
    <row r="16" spans="1:13" ht="15.75" x14ac:dyDescent="0.25">
      <c r="A16" s="27" t="b">
        <v>1</v>
      </c>
      <c r="B16" s="31">
        <v>8</v>
      </c>
      <c r="C16" s="384"/>
      <c r="D16" s="384"/>
      <c r="E16" s="384"/>
      <c r="F16" s="384"/>
      <c r="G16" s="384"/>
      <c r="H16" s="29"/>
      <c r="I16" s="30" t="str">
        <f t="shared" si="1"/>
        <v/>
      </c>
      <c r="J16" s="163"/>
      <c r="L16" s="178" t="b">
        <f t="shared" si="0"/>
        <v>0</v>
      </c>
      <c r="M16" s="178" t="s">
        <v>232</v>
      </c>
    </row>
    <row r="17" spans="1:13" ht="15.75" x14ac:dyDescent="0.25">
      <c r="A17" s="27" t="b">
        <v>1</v>
      </c>
      <c r="B17" s="31">
        <v>9</v>
      </c>
      <c r="C17" s="384"/>
      <c r="D17" s="384"/>
      <c r="E17" s="384"/>
      <c r="F17" s="384"/>
      <c r="G17" s="384"/>
      <c r="H17" s="29"/>
      <c r="I17" s="30" t="str">
        <f t="shared" si="1"/>
        <v/>
      </c>
      <c r="J17" s="163"/>
      <c r="L17" s="178" t="b">
        <f t="shared" si="0"/>
        <v>0</v>
      </c>
      <c r="M17" s="178" t="s">
        <v>233</v>
      </c>
    </row>
    <row r="18" spans="1:13" ht="16.5" thickBot="1" x14ac:dyDescent="0.3">
      <c r="A18" s="27" t="b">
        <v>0</v>
      </c>
      <c r="B18" s="32" t="s">
        <v>28</v>
      </c>
      <c r="C18" s="384"/>
      <c r="D18" s="384"/>
      <c r="E18" s="384"/>
      <c r="F18" s="384"/>
      <c r="G18" s="384"/>
      <c r="H18" s="29"/>
      <c r="I18" s="30" t="str">
        <f t="shared" si="1"/>
        <v/>
      </c>
      <c r="J18" s="163"/>
      <c r="L18" s="178" t="b">
        <f t="shared" si="0"/>
        <v>0</v>
      </c>
      <c r="M18" s="178" t="s">
        <v>234</v>
      </c>
    </row>
    <row r="19" spans="1:13" ht="15.75" x14ac:dyDescent="0.25">
      <c r="A19" s="163"/>
      <c r="B19" s="403"/>
      <c r="C19" s="404"/>
      <c r="D19" s="404"/>
      <c r="E19" s="404"/>
      <c r="F19" s="404"/>
      <c r="G19" s="405"/>
      <c r="H19" s="33" t="s">
        <v>29</v>
      </c>
      <c r="I19" s="34">
        <f>SUM(I9:I18)</f>
        <v>0</v>
      </c>
      <c r="J19" s="163"/>
    </row>
    <row r="20" spans="1:13" ht="16.5" thickBot="1" x14ac:dyDescent="0.3">
      <c r="A20" s="163"/>
      <c r="B20" s="406" t="s">
        <v>30</v>
      </c>
      <c r="C20" s="407"/>
      <c r="D20" s="407"/>
      <c r="E20" s="407"/>
      <c r="F20" s="407"/>
      <c r="G20" s="408"/>
      <c r="H20" s="35" t="str">
        <f ca="1">"Alter : "&amp;F1</f>
        <v>Alter : 9</v>
      </c>
      <c r="I20" s="36">
        <f ca="1">ROUND(I19/F1,0)</f>
        <v>0</v>
      </c>
      <c r="J20" s="163"/>
    </row>
    <row r="21" spans="1:13" ht="6.95" customHeight="1" thickBot="1" x14ac:dyDescent="0.25">
      <c r="A21" s="163"/>
      <c r="B21" s="390"/>
      <c r="C21" s="390"/>
      <c r="D21" s="390"/>
      <c r="E21" s="390"/>
      <c r="F21" s="390"/>
      <c r="G21" s="390"/>
      <c r="H21" s="390"/>
      <c r="I21" s="390"/>
      <c r="J21" s="163"/>
    </row>
    <row r="22" spans="1:13" ht="17.25" thickBot="1" x14ac:dyDescent="0.3">
      <c r="A22" s="163"/>
      <c r="B22" s="391" t="s">
        <v>31</v>
      </c>
      <c r="C22" s="392"/>
      <c r="D22" s="392"/>
      <c r="E22" s="392"/>
      <c r="F22" s="392"/>
      <c r="G22" s="392"/>
      <c r="H22" s="392"/>
      <c r="I22" s="393"/>
      <c r="J22" s="163"/>
    </row>
    <row r="23" spans="1:13" ht="15.75" x14ac:dyDescent="0.25">
      <c r="A23" s="163"/>
      <c r="B23" s="395" t="s">
        <v>32</v>
      </c>
      <c r="C23" s="396"/>
      <c r="D23" s="397" t="s">
        <v>33</v>
      </c>
      <c r="E23" s="397"/>
      <c r="F23" s="398" t="s">
        <v>34</v>
      </c>
      <c r="G23" s="398"/>
      <c r="H23" s="37" t="s">
        <v>35</v>
      </c>
      <c r="I23" s="88">
        <v>1000</v>
      </c>
      <c r="J23" s="163"/>
    </row>
    <row r="24" spans="1:13" ht="15.75" x14ac:dyDescent="0.25">
      <c r="A24" s="163"/>
      <c r="B24" s="399" t="s">
        <v>36</v>
      </c>
      <c r="C24" s="400"/>
      <c r="D24" s="401"/>
      <c r="E24" s="401"/>
      <c r="F24" s="402" t="s">
        <v>37</v>
      </c>
      <c r="G24" s="402"/>
      <c r="H24" s="39"/>
      <c r="I24" s="409"/>
      <c r="J24" s="163"/>
      <c r="L24" s="178" t="b">
        <f>IF(AND(D24&lt;&gt;"",D25&lt;&gt;"",D26&lt;&gt;"",D27&lt;&gt;""),TRUE,FALSE)</f>
        <v>0</v>
      </c>
      <c r="M24" s="179" t="s">
        <v>98</v>
      </c>
    </row>
    <row r="25" spans="1:13" ht="15.75" x14ac:dyDescent="0.25">
      <c r="A25" s="163"/>
      <c r="B25" s="399" t="s">
        <v>38</v>
      </c>
      <c r="C25" s="400"/>
      <c r="D25" s="401"/>
      <c r="E25" s="401"/>
      <c r="F25" s="402" t="s">
        <v>37</v>
      </c>
      <c r="G25" s="402"/>
      <c r="H25" s="39"/>
      <c r="I25" s="410"/>
      <c r="J25" s="163"/>
      <c r="L25" s="178" t="b">
        <f ca="1">IF(OR(D1="Staffel",AND(D1="Gruppe",D28&lt;&gt;"")),TRUE,FALSE)</f>
        <v>0</v>
      </c>
      <c r="M25" s="178" t="s">
        <v>99</v>
      </c>
    </row>
    <row r="26" spans="1:13" ht="15.75" x14ac:dyDescent="0.25">
      <c r="A26" s="163"/>
      <c r="B26" s="399" t="s">
        <v>39</v>
      </c>
      <c r="C26" s="400"/>
      <c r="D26" s="401"/>
      <c r="E26" s="401"/>
      <c r="F26" s="402" t="s">
        <v>37</v>
      </c>
      <c r="G26" s="402"/>
      <c r="H26" s="39"/>
      <c r="I26" s="410"/>
      <c r="J26" s="163"/>
      <c r="L26" s="178" t="b">
        <f>IF(AND(E30&lt;&gt;"",G30&lt;&gt;"",G31&lt;&gt;""),TRUE,FALSE)</f>
        <v>0</v>
      </c>
      <c r="M26" s="178" t="s">
        <v>100</v>
      </c>
    </row>
    <row r="27" spans="1:13" ht="15.75" x14ac:dyDescent="0.25">
      <c r="A27" s="163"/>
      <c r="B27" s="399" t="s">
        <v>40</v>
      </c>
      <c r="C27" s="400"/>
      <c r="D27" s="401"/>
      <c r="E27" s="401"/>
      <c r="F27" s="402" t="s">
        <v>37</v>
      </c>
      <c r="G27" s="402"/>
      <c r="H27" s="39"/>
      <c r="I27" s="410"/>
      <c r="J27" s="163"/>
      <c r="L27" s="178" t="b">
        <f ca="1">AND(L24,L25,L26)</f>
        <v>0</v>
      </c>
      <c r="M27" s="178" t="s">
        <v>101</v>
      </c>
    </row>
    <row r="28" spans="1:13" ht="15.75" x14ac:dyDescent="0.25">
      <c r="A28" s="163"/>
      <c r="B28" s="399" t="s">
        <v>41</v>
      </c>
      <c r="C28" s="400"/>
      <c r="D28" s="401"/>
      <c r="E28" s="401"/>
      <c r="F28" s="402" t="s">
        <v>37</v>
      </c>
      <c r="G28" s="402"/>
      <c r="H28" s="39"/>
      <c r="I28" s="411"/>
      <c r="J28" s="163"/>
    </row>
    <row r="29" spans="1:13" ht="15.75" x14ac:dyDescent="0.25">
      <c r="A29" s="163"/>
      <c r="B29" s="421" t="s">
        <v>42</v>
      </c>
      <c r="C29" s="422"/>
      <c r="D29" s="422"/>
      <c r="E29" s="422"/>
      <c r="F29" s="422"/>
      <c r="G29" s="422"/>
      <c r="H29" s="40" t="s">
        <v>43</v>
      </c>
      <c r="I29" s="41">
        <f>SUM(H24:H28)</f>
        <v>0</v>
      </c>
      <c r="J29" s="163"/>
    </row>
    <row r="30" spans="1:13" ht="15.75" x14ac:dyDescent="0.25">
      <c r="A30" s="163"/>
      <c r="B30" s="419" t="s">
        <v>44</v>
      </c>
      <c r="C30" s="420"/>
      <c r="D30" s="42" t="s">
        <v>45</v>
      </c>
      <c r="E30" s="43"/>
      <c r="F30" s="42" t="s">
        <v>46</v>
      </c>
      <c r="G30" s="43"/>
      <c r="H30" s="44">
        <f ca="1">IF(D1="Staffel",Startseite!$E$28,Startseite!$E$27)</f>
        <v>4.1666666666666666E-3</v>
      </c>
      <c r="I30" s="45">
        <f ca="1">IF((((E30*60)+G30)-H30*24*3600)&gt;0,(((E30*60)+G30)-H30*24*3600),0)</f>
        <v>0</v>
      </c>
      <c r="J30" s="163"/>
    </row>
    <row r="31" spans="1:13" ht="16.5" thickBot="1" x14ac:dyDescent="0.3">
      <c r="A31" s="163"/>
      <c r="B31" s="419" t="s">
        <v>47</v>
      </c>
      <c r="C31" s="420"/>
      <c r="D31" s="42" t="s">
        <v>45</v>
      </c>
      <c r="E31" s="43"/>
      <c r="F31" s="42" t="s">
        <v>46</v>
      </c>
      <c r="G31" s="43"/>
      <c r="H31" s="46" t="s">
        <v>43</v>
      </c>
      <c r="I31" s="47">
        <f>IF(E31="",G31,((E31*60)+G31))</f>
        <v>0</v>
      </c>
      <c r="J31" s="163"/>
    </row>
    <row r="32" spans="1:13" ht="16.5" thickBot="1" x14ac:dyDescent="0.3">
      <c r="A32" s="163"/>
      <c r="B32" s="412" t="s">
        <v>48</v>
      </c>
      <c r="C32" s="413"/>
      <c r="D32" s="413"/>
      <c r="E32" s="413"/>
      <c r="F32" s="413"/>
      <c r="G32" s="413"/>
      <c r="H32" s="414"/>
      <c r="I32" s="48">
        <f ca="1">I23-I29-I30-I31</f>
        <v>1000</v>
      </c>
      <c r="J32" s="163"/>
    </row>
    <row r="33" spans="1:13" ht="15.75" x14ac:dyDescent="0.25">
      <c r="A33" s="163"/>
      <c r="B33" s="415" t="s">
        <v>49</v>
      </c>
      <c r="C33" s="416"/>
      <c r="D33" s="417" t="s">
        <v>33</v>
      </c>
      <c r="E33" s="417"/>
      <c r="F33" s="418" t="s">
        <v>34</v>
      </c>
      <c r="G33" s="418"/>
      <c r="H33" s="49" t="s">
        <v>35</v>
      </c>
      <c r="I33" s="38">
        <v>400</v>
      </c>
      <c r="J33" s="163"/>
    </row>
    <row r="34" spans="1:13" ht="15.75" x14ac:dyDescent="0.25">
      <c r="A34" s="163"/>
      <c r="B34" s="419" t="s">
        <v>50</v>
      </c>
      <c r="C34" s="420"/>
      <c r="D34" s="401"/>
      <c r="E34" s="401"/>
      <c r="F34" s="402" t="s">
        <v>37</v>
      </c>
      <c r="G34" s="402"/>
      <c r="H34" s="39"/>
      <c r="I34" s="423"/>
      <c r="J34" s="163"/>
    </row>
    <row r="35" spans="1:13" ht="15.75" x14ac:dyDescent="0.25">
      <c r="A35" s="163"/>
      <c r="B35" s="419" t="s">
        <v>51</v>
      </c>
      <c r="C35" s="420"/>
      <c r="D35" s="401"/>
      <c r="E35" s="401"/>
      <c r="F35" s="402" t="s">
        <v>37</v>
      </c>
      <c r="G35" s="402"/>
      <c r="H35" s="39"/>
      <c r="I35" s="424"/>
      <c r="J35" s="163"/>
      <c r="L35" s="178" t="b">
        <f>IF(AND(D34&lt;&gt;"",D35&lt;&gt;"",D36&lt;&gt;"",D37&lt;&gt;"",D38&lt;&gt;"",D39&lt;&gt;""),TRUE,FALSE)</f>
        <v>0</v>
      </c>
      <c r="M35" s="179" t="s">
        <v>103</v>
      </c>
    </row>
    <row r="36" spans="1:13" ht="15.75" x14ac:dyDescent="0.25">
      <c r="A36" s="163"/>
      <c r="B36" s="419" t="s">
        <v>52</v>
      </c>
      <c r="C36" s="420"/>
      <c r="D36" s="401"/>
      <c r="E36" s="401"/>
      <c r="F36" s="402" t="s">
        <v>37</v>
      </c>
      <c r="G36" s="402"/>
      <c r="H36" s="39"/>
      <c r="I36" s="424"/>
      <c r="J36" s="163"/>
      <c r="L36" s="178" t="b">
        <f ca="1">IF(OR(D1="Staffel",AND(D1="Gruppe",D40&lt;&gt;"",D41&lt;&gt;"",D42&lt;&gt;"")),TRUE,FALSE)</f>
        <v>0</v>
      </c>
      <c r="M36" s="178" t="s">
        <v>104</v>
      </c>
    </row>
    <row r="37" spans="1:13" ht="15.75" x14ac:dyDescent="0.25">
      <c r="A37" s="163"/>
      <c r="B37" s="419" t="s">
        <v>53</v>
      </c>
      <c r="C37" s="420"/>
      <c r="D37" s="401"/>
      <c r="E37" s="401"/>
      <c r="F37" s="402" t="s">
        <v>37</v>
      </c>
      <c r="G37" s="402"/>
      <c r="H37" s="39"/>
      <c r="I37" s="424"/>
      <c r="J37" s="163"/>
      <c r="L37" s="178" t="b">
        <f>IF(AND(E45&lt;&gt;"",G45&lt;&gt;""),TRUE,FALSE)</f>
        <v>0</v>
      </c>
      <c r="M37" s="178" t="s">
        <v>100</v>
      </c>
    </row>
    <row r="38" spans="1:13" ht="15.75" x14ac:dyDescent="0.25">
      <c r="A38" s="163"/>
      <c r="B38" s="419" t="s">
        <v>54</v>
      </c>
      <c r="C38" s="420"/>
      <c r="D38" s="401"/>
      <c r="E38" s="401"/>
      <c r="F38" s="402" t="s">
        <v>37</v>
      </c>
      <c r="G38" s="402"/>
      <c r="H38" s="39"/>
      <c r="I38" s="424"/>
      <c r="J38" s="163"/>
      <c r="L38" s="178" t="b">
        <f ca="1">AND(L35,L36,L37)</f>
        <v>0</v>
      </c>
      <c r="M38" s="178" t="s">
        <v>102</v>
      </c>
    </row>
    <row r="39" spans="1:13" ht="15.75" x14ac:dyDescent="0.25">
      <c r="A39" s="163"/>
      <c r="B39" s="419" t="s">
        <v>55</v>
      </c>
      <c r="C39" s="420"/>
      <c r="D39" s="401"/>
      <c r="E39" s="401"/>
      <c r="F39" s="402" t="s">
        <v>37</v>
      </c>
      <c r="G39" s="402"/>
      <c r="H39" s="39"/>
      <c r="I39" s="424"/>
      <c r="J39" s="163"/>
    </row>
    <row r="40" spans="1:13" ht="15.75" x14ac:dyDescent="0.25">
      <c r="A40" s="163"/>
      <c r="B40" s="419" t="s">
        <v>56</v>
      </c>
      <c r="C40" s="420"/>
      <c r="D40" s="401"/>
      <c r="E40" s="401"/>
      <c r="F40" s="402" t="s">
        <v>37</v>
      </c>
      <c r="G40" s="402"/>
      <c r="H40" s="39"/>
      <c r="I40" s="424"/>
      <c r="J40" s="163"/>
    </row>
    <row r="41" spans="1:13" ht="15.75" x14ac:dyDescent="0.25">
      <c r="A41" s="163"/>
      <c r="B41" s="419" t="s">
        <v>57</v>
      </c>
      <c r="C41" s="420"/>
      <c r="D41" s="401"/>
      <c r="E41" s="401"/>
      <c r="F41" s="402" t="s">
        <v>37</v>
      </c>
      <c r="G41" s="402"/>
      <c r="H41" s="39"/>
      <c r="I41" s="424"/>
      <c r="J41" s="163"/>
    </row>
    <row r="42" spans="1:13" ht="15.75" x14ac:dyDescent="0.25">
      <c r="A42" s="163"/>
      <c r="B42" s="419" t="s">
        <v>58</v>
      </c>
      <c r="C42" s="420"/>
      <c r="D42" s="401"/>
      <c r="E42" s="401"/>
      <c r="F42" s="402" t="s">
        <v>37</v>
      </c>
      <c r="G42" s="402"/>
      <c r="H42" s="39"/>
      <c r="I42" s="425"/>
      <c r="J42" s="163"/>
    </row>
    <row r="43" spans="1:13" ht="15.75" x14ac:dyDescent="0.25">
      <c r="A43" s="163"/>
      <c r="B43" s="421" t="s">
        <v>59</v>
      </c>
      <c r="C43" s="422"/>
      <c r="D43" s="422"/>
      <c r="E43" s="422"/>
      <c r="F43" s="422"/>
      <c r="G43" s="422"/>
      <c r="H43" s="40" t="s">
        <v>43</v>
      </c>
      <c r="I43" s="41">
        <f>SUM(H34:H42)</f>
        <v>0</v>
      </c>
      <c r="J43" s="163"/>
    </row>
    <row r="44" spans="1:13" ht="15.75" x14ac:dyDescent="0.25">
      <c r="A44" s="163"/>
      <c r="B44" s="419" t="s">
        <v>60</v>
      </c>
      <c r="C44" s="420"/>
      <c r="D44" s="42" t="s">
        <v>45</v>
      </c>
      <c r="E44" s="50">
        <f ca="1">IF(OR(I20&lt;10,I20&gt;18),0,VLOOKUP(I20,Startseite!$G$23:$I$31,2))</f>
        <v>0</v>
      </c>
      <c r="F44" s="42" t="s">
        <v>46</v>
      </c>
      <c r="G44" s="50">
        <f ca="1">IF(OR(I20&lt;10,I20&gt;18),0,VLOOKUP(I20,Startseite!$G$23:$I$31,3))</f>
        <v>0</v>
      </c>
      <c r="H44" s="51"/>
      <c r="I44" s="52"/>
      <c r="J44" s="163"/>
    </row>
    <row r="45" spans="1:13" ht="16.5" thickBot="1" x14ac:dyDescent="0.3">
      <c r="A45" s="163"/>
      <c r="B45" s="419" t="s">
        <v>61</v>
      </c>
      <c r="C45" s="420"/>
      <c r="D45" s="42" t="s">
        <v>45</v>
      </c>
      <c r="E45" s="43"/>
      <c r="F45" s="42" t="s">
        <v>46</v>
      </c>
      <c r="G45" s="43"/>
      <c r="H45" s="46" t="s">
        <v>62</v>
      </c>
      <c r="I45" s="47">
        <f>IF(AND(E45="",G45=""),0,((E44*60)+G44)-((E45*60)+G45))</f>
        <v>0</v>
      </c>
      <c r="J45" s="163"/>
      <c r="L45" s="180"/>
    </row>
    <row r="46" spans="1:13" ht="16.5" thickBot="1" x14ac:dyDescent="0.3">
      <c r="A46" s="163"/>
      <c r="B46" s="412" t="s">
        <v>63</v>
      </c>
      <c r="C46" s="413"/>
      <c r="D46" s="413"/>
      <c r="E46" s="413"/>
      <c r="F46" s="413"/>
      <c r="G46" s="413"/>
      <c r="H46" s="414"/>
      <c r="I46" s="48">
        <f>I33-I43+I45</f>
        <v>400</v>
      </c>
      <c r="J46" s="163"/>
      <c r="L46" s="181" t="str">
        <f ca="1">IF((VLOOKUP($I$3,Teilnehmer!B6:C125,2))="","",VLOOKUP($I$3,Teilnehmer!B6:AE125,29))</f>
        <v/>
      </c>
      <c r="M46" s="182" t="s">
        <v>128</v>
      </c>
    </row>
    <row r="47" spans="1:13" ht="16.5" thickBot="1" x14ac:dyDescent="0.3">
      <c r="A47" s="163"/>
      <c r="B47" s="429" t="s">
        <v>64</v>
      </c>
      <c r="C47" s="430"/>
      <c r="D47" s="431">
        <f>SUM(D24:E28)+SUM(D34:E42)</f>
        <v>0</v>
      </c>
      <c r="E47" s="431"/>
      <c r="F47" s="431" t="str">
        <f ca="1">"Summe : "&amp;G1</f>
        <v>Summe : 14</v>
      </c>
      <c r="G47" s="431"/>
      <c r="H47" s="53" t="s">
        <v>43</v>
      </c>
      <c r="I47" s="54">
        <f ca="1">D47/G1</f>
        <v>0</v>
      </c>
      <c r="J47" s="163"/>
      <c r="L47" s="181" t="str">
        <f ca="1">IF((VLOOKUP($I$3,Teilnehmer!B6:C125,2))="","",VLOOKUP($I$3,Teilnehmer!B6:AE125,30))</f>
        <v/>
      </c>
      <c r="M47" s="182" t="s">
        <v>129</v>
      </c>
    </row>
    <row r="48" spans="1:13" ht="30" customHeight="1" thickBot="1" x14ac:dyDescent="0.25">
      <c r="A48" s="163"/>
      <c r="B48" s="432" t="b">
        <v>0</v>
      </c>
      <c r="C48" s="432"/>
      <c r="D48" s="432"/>
      <c r="E48" s="432"/>
      <c r="F48" s="140" t="str">
        <f ca="1">IF((VLOOKUP($I$3,Teilnehmer!B6:C125,2))="","",IF(VLOOKUP($I$3,Teilnehmer!B6:AE125,28)="Ja","Losentscheid
notwendig:",""))</f>
        <v/>
      </c>
      <c r="G48" s="139"/>
      <c r="H48" s="55" t="s">
        <v>65</v>
      </c>
      <c r="I48" s="87">
        <f ca="1">IF(OR($B$48=FALSE,I20&lt;10,I20&gt;18),0,I32+I46-I47)</f>
        <v>0</v>
      </c>
      <c r="J48" s="163"/>
    </row>
    <row r="49" spans="1:10" ht="20.100000000000001" customHeight="1" x14ac:dyDescent="0.2">
      <c r="A49" s="163"/>
      <c r="B49" s="163"/>
      <c r="C49" s="433" t="str">
        <f ca="1">IF(VLOOKUP($I$3,Teilnehmer!$B$6:$C$125,2)="","",IF(Startseite!$C$17="","",Startseite!$C$17))</f>
        <v/>
      </c>
      <c r="D49" s="433"/>
      <c r="E49" s="433"/>
      <c r="F49" s="141"/>
      <c r="G49" s="141"/>
      <c r="H49" s="141"/>
      <c r="I49" s="141"/>
      <c r="J49" s="163"/>
    </row>
    <row r="50" spans="1:10" ht="15.75" x14ac:dyDescent="0.25">
      <c r="A50" s="56"/>
      <c r="B50" s="162"/>
      <c r="C50" s="426" t="s">
        <v>66</v>
      </c>
      <c r="D50" s="426"/>
      <c r="E50" s="426"/>
      <c r="F50" s="427"/>
      <c r="G50" s="427"/>
      <c r="H50" s="427"/>
      <c r="I50" s="427"/>
      <c r="J50" s="57"/>
    </row>
    <row r="51" spans="1:10" ht="20.25" x14ac:dyDescent="0.2">
      <c r="A51" s="73" t="str">
        <f ca="1">HYPERLINK("["&amp;MID(CELL("Dateiname"), SEARCH("[", CELL("Dateiname"))+1, SEARCH("]", CELL("Dateiname"))- SEARCH("[", CELL("Dateiname")) -1)&amp;"]'Teilnehmer'!A"&amp;I3+5,"◄")</f>
        <v>◄</v>
      </c>
      <c r="B51" s="428"/>
      <c r="C51" s="428"/>
      <c r="D51" s="428"/>
      <c r="E51" s="428"/>
      <c r="F51" s="428"/>
      <c r="G51" s="428"/>
      <c r="H51" s="428"/>
      <c r="I51" s="428"/>
      <c r="J51" s="18" t="str">
        <f ca="1">HYPERLINK("["&amp;MID(CELL("Dateiname"), SEARCH("[", CELL("Dateiname"))+1, SEARCH("]", CELL("Dateiname"))- SEARCH("[", CELL("Dateiname")) -1)&amp;"]'"&amp;$I$3&amp;"'!B1","▲")</f>
        <v>▲</v>
      </c>
    </row>
  </sheetData>
  <sheetProtection password="C435" sheet="1" objects="1" scenarios="1"/>
  <dataConsolidate/>
  <mergeCells count="103">
    <mergeCell ref="B2:C2"/>
    <mergeCell ref="D2:G2"/>
    <mergeCell ref="B3:C3"/>
    <mergeCell ref="D3:G3"/>
    <mergeCell ref="B4:C4"/>
    <mergeCell ref="D4:G4"/>
    <mergeCell ref="C9:D9"/>
    <mergeCell ref="E9:G9"/>
    <mergeCell ref="C10:D10"/>
    <mergeCell ref="E10:G10"/>
    <mergeCell ref="C11:D11"/>
    <mergeCell ref="E11:G11"/>
    <mergeCell ref="B5:C5"/>
    <mergeCell ref="D5:G5"/>
    <mergeCell ref="H5:I5"/>
    <mergeCell ref="B6:I6"/>
    <mergeCell ref="B7:I7"/>
    <mergeCell ref="C8:D8"/>
    <mergeCell ref="E8:G8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B23:C23"/>
    <mergeCell ref="D23:E23"/>
    <mergeCell ref="F23:G23"/>
    <mergeCell ref="B24:C24"/>
    <mergeCell ref="D24:E24"/>
    <mergeCell ref="F24:G24"/>
    <mergeCell ref="C18:D18"/>
    <mergeCell ref="E18:G18"/>
    <mergeCell ref="B19:G19"/>
    <mergeCell ref="B20:G20"/>
    <mergeCell ref="B21:I21"/>
    <mergeCell ref="B22:I22"/>
    <mergeCell ref="I24:I28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B32:H32"/>
    <mergeCell ref="B33:C33"/>
    <mergeCell ref="D33:E33"/>
    <mergeCell ref="F33:G33"/>
    <mergeCell ref="B34:C34"/>
    <mergeCell ref="D34:E34"/>
    <mergeCell ref="F34:G34"/>
    <mergeCell ref="B28:C28"/>
    <mergeCell ref="D28:E28"/>
    <mergeCell ref="F28:G28"/>
    <mergeCell ref="B29:G29"/>
    <mergeCell ref="B30:C30"/>
    <mergeCell ref="B31:C31"/>
    <mergeCell ref="B38:C38"/>
    <mergeCell ref="D38:E38"/>
    <mergeCell ref="F38:G38"/>
    <mergeCell ref="B39:C39"/>
    <mergeCell ref="D39:E39"/>
    <mergeCell ref="F39:G39"/>
    <mergeCell ref="I34:I42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42:C42"/>
    <mergeCell ref="D42:E42"/>
    <mergeCell ref="F42:G42"/>
    <mergeCell ref="B43:G43"/>
    <mergeCell ref="B44:C44"/>
    <mergeCell ref="B45:C45"/>
    <mergeCell ref="B40:C40"/>
    <mergeCell ref="D40:E40"/>
    <mergeCell ref="F40:G40"/>
    <mergeCell ref="B41:C41"/>
    <mergeCell ref="D41:E41"/>
    <mergeCell ref="F41:G41"/>
    <mergeCell ref="C50:E50"/>
    <mergeCell ref="F50:I50"/>
    <mergeCell ref="B51:I51"/>
    <mergeCell ref="B46:H46"/>
    <mergeCell ref="B47:C47"/>
    <mergeCell ref="D47:E47"/>
    <mergeCell ref="F47:G47"/>
    <mergeCell ref="B48:E48"/>
    <mergeCell ref="C49:E49"/>
  </mergeCells>
  <conditionalFormatting sqref="I19">
    <cfRule type="expression" dxfId="51" priority="6" stopIfTrue="1">
      <formula>OR(AND(D1="staffel",COUNT(I9:I18)&lt;&gt;6),AND(D1="Gruppe",COUNT(I9:I18)&lt;&gt;9))</formula>
    </cfRule>
  </conditionalFormatting>
  <conditionalFormatting sqref="I20">
    <cfRule type="cellIs" dxfId="50" priority="7" stopIfTrue="1" operator="notBetween">
      <formula>10</formula>
      <formula>18</formula>
    </cfRule>
  </conditionalFormatting>
  <conditionalFormatting sqref="G30:G31 G45 D34:E42 E45 D24:E28 E30">
    <cfRule type="expression" dxfId="49" priority="8" stopIfTrue="1">
      <formula>ISBLANK(D24)</formula>
    </cfRule>
  </conditionalFormatting>
  <conditionalFormatting sqref="E31 H24:H28 H34:H42">
    <cfRule type="expression" dxfId="48" priority="9" stopIfTrue="1">
      <formula>AND($B$48=FALSE,ISBLANK(E24))</formula>
    </cfRule>
  </conditionalFormatting>
  <conditionalFormatting sqref="H9:H17">
    <cfRule type="expression" dxfId="47" priority="10" stopIfTrue="1">
      <formula>AND(COUNT($H$9:$H$18)&lt;$F$1,ISBLANK(H9))</formula>
    </cfRule>
  </conditionalFormatting>
  <conditionalFormatting sqref="I9:I17">
    <cfRule type="expression" dxfId="46" priority="11" stopIfTrue="1">
      <formula>AND(COUNT($I$9:$I$18)&lt;$F$1,I9="")</formula>
    </cfRule>
  </conditionalFormatting>
  <conditionalFormatting sqref="B48:E48">
    <cfRule type="cellIs" dxfId="45" priority="12" stopIfTrue="1" operator="equal">
      <formula>FALSE</formula>
    </cfRule>
  </conditionalFormatting>
  <conditionalFormatting sqref="C9:C17 E9:G17">
    <cfRule type="expression" dxfId="44" priority="13" stopIfTrue="1">
      <formula>AND($B$48=FALSE,ISBLANK(C9))</formula>
    </cfRule>
  </conditionalFormatting>
  <conditionalFormatting sqref="I18">
    <cfRule type="expression" dxfId="43" priority="5">
      <formula>OR(COUNT($I$9:$I$18)&gt;F1,AND(COUNT($I$9:$I$18)&lt;F1,I18=""))</formula>
    </cfRule>
  </conditionalFormatting>
  <conditionalFormatting sqref="H18">
    <cfRule type="expression" dxfId="42" priority="3" stopIfTrue="1">
      <formula>AND(COUNT($H$9:$H$18)&lt;$F$1,ISBLANK(H18))</formula>
    </cfRule>
  </conditionalFormatting>
  <conditionalFormatting sqref="C18 E18:G18">
    <cfRule type="expression" dxfId="41" priority="4" stopIfTrue="1">
      <formula>AND($B$48=FALSE,ISBLANK(C18))</formula>
    </cfRule>
  </conditionalFormatting>
  <conditionalFormatting sqref="G48">
    <cfRule type="expression" dxfId="40" priority="1">
      <formula>$L$46="Nein"</formula>
    </cfRule>
    <cfRule type="expression" dxfId="39" priority="2">
      <formula>OR($L$47="Nein",AND($L$46="Ja",$G$48=""))</formula>
    </cfRule>
  </conditionalFormatting>
  <dataValidations count="6">
    <dataValidation type="whole" allowBlank="1" showInputMessage="1" showErrorMessage="1" errorTitle="Eingegebener Wert ist ungültig" error="Es können nur ganze Zahlen zwischen 1 und 50 eingegeben werden." sqref="G48">
      <formula1>1</formula1>
      <formula2>50</formula2>
    </dataValidation>
    <dataValidation type="date" allowBlank="1" showInputMessage="1" showErrorMessage="1" errorTitle="Eigegebener Wert ist ungültig" error="Es muß ein gültiges Datum eingegeben werden._x000a_Die Teilnehmer müssen zwischen 10 und 18 Jahren alt sein (Geburtsjahr)" sqref="H9:H18">
      <formula1>DATE(YEAR(I$4)-18,1,1)</formula1>
      <formula2>DATE(YEAR(I$4)-10,12,31)</formula2>
    </dataValidation>
    <dataValidation type="list" allowBlank="1" showDropDown="1" showErrorMessage="1" errorTitle="Eingegebener Wert ist ungültig" error="Es können nur die Werte 1, 3 oder 5 eingegeben werden" sqref="D24:E28 D34:E42">
      <formula1>"1,3,5"</formula1>
    </dataValidation>
    <dataValidation type="whole" allowBlank="1" showErrorMessage="1" errorTitle="Eingegebener Wert ist ungültig" error="Es können nur ganze Zahlen eingegeben werden" sqref="E31">
      <formula1>0</formula1>
      <formula2>60</formula2>
    </dataValidation>
    <dataValidation type="whole" allowBlank="1" showErrorMessage="1" errorTitle="Eingegebener Wert ist ungültig" error="Es können nur ganze Zahlen von 0 bis 60 eingegeben werden" sqref="G30:G31 E45 E30 G45">
      <formula1>0</formula1>
      <formula2>60</formula2>
    </dataValidation>
    <dataValidation type="whole" allowBlank="1" showInputMessage="1" showErrorMessage="1" errorTitle="Eingegebener Wert ungültig" error="Es können nur ganze Zahlen von 0 bis 50 eingegeben werden" sqref="H24:H28 H34:H42">
      <formula1>0</formula1>
      <formula2>1000</formula2>
    </dataValidation>
  </dataValidations>
  <pageMargins left="0.59055118110236227" right="0.39370078740157483" top="0.78740157480314965" bottom="0.78740157480314965" header="0.31496062992125984" footer="0.39370078740157483"/>
  <pageSetup paperSize="9" scale="95" orientation="portrait" r:id="rId1"/>
  <headerFooter>
    <oddFooter>&amp;R&amp;8Druck: &amp;D/&amp;T&amp;L&amp;06BWB-Auswertung V1.3_x000D_(c)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31617" r:id="rId4" name="Check Box 1">
              <controlPr defaultSize="0" print="0" autoFill="0" autoLine="0" autoPict="0">
                <anchor moveWithCells="1">
                  <from>
                    <xdr:col>1</xdr:col>
                    <xdr:colOff>114300</xdr:colOff>
                    <xdr:row>47</xdr:row>
                    <xdr:rowOff>57150</xdr:rowOff>
                  </from>
                  <to>
                    <xdr:col>4</xdr:col>
                    <xdr:colOff>590550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618" r:id="rId5" name="Check Box 2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8</xdr:row>
                    <xdr:rowOff>0</xdr:rowOff>
                  </from>
                  <to>
                    <xdr:col>2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619" r:id="rId6" name="Check Box 3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9</xdr:row>
                    <xdr:rowOff>0</xdr:rowOff>
                  </from>
                  <to>
                    <xdr:col>2</xdr:col>
                    <xdr:colOff>85725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620" r:id="rId7" name="Check Box 4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10</xdr:row>
                    <xdr:rowOff>0</xdr:rowOff>
                  </from>
                  <to>
                    <xdr:col>2</xdr:col>
                    <xdr:colOff>85725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621" r:id="rId8" name="Check Box 5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11</xdr:row>
                    <xdr:rowOff>0</xdr:rowOff>
                  </from>
                  <to>
                    <xdr:col>2</xdr:col>
                    <xdr:colOff>85725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622" r:id="rId9" name="Check Box 6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12</xdr:row>
                    <xdr:rowOff>0</xdr:rowOff>
                  </from>
                  <to>
                    <xdr:col>2</xdr:col>
                    <xdr:colOff>85725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623" r:id="rId10" name="Check Box 7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13</xdr:row>
                    <xdr:rowOff>0</xdr:rowOff>
                  </from>
                  <to>
                    <xdr:col>2</xdr:col>
                    <xdr:colOff>85725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624" r:id="rId11" name="Check Box 8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14</xdr:row>
                    <xdr:rowOff>0</xdr:rowOff>
                  </from>
                  <to>
                    <xdr:col>2</xdr:col>
                    <xdr:colOff>85725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625" r:id="rId12" name="Check Box 9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15</xdr:row>
                    <xdr:rowOff>0</xdr:rowOff>
                  </from>
                  <to>
                    <xdr:col>2</xdr:col>
                    <xdr:colOff>85725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626" r:id="rId13" name="Check Box 10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16</xdr:row>
                    <xdr:rowOff>0</xdr:rowOff>
                  </from>
                  <to>
                    <xdr:col>2</xdr:col>
                    <xdr:colOff>85725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627" r:id="rId14" name="Check Box 11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17</xdr:row>
                    <xdr:rowOff>0</xdr:rowOff>
                  </from>
                  <to>
                    <xdr:col>2</xdr:col>
                    <xdr:colOff>85725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628" r:id="rId15" name="Button 12">
              <controlPr defaultSize="0" print="0" autoFill="0" autoPict="0" macro="[0]!WBDrucken">
                <anchor moveWithCells="1">
                  <from>
                    <xdr:col>7</xdr:col>
                    <xdr:colOff>695325</xdr:colOff>
                    <xdr:row>48</xdr:row>
                    <xdr:rowOff>123825</xdr:rowOff>
                  </from>
                  <to>
                    <xdr:col>8</xdr:col>
                    <xdr:colOff>447675</xdr:colOff>
                    <xdr:row>49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8">
    <pageSetUpPr fitToPage="1"/>
  </sheetPr>
  <dimension ref="A1:M51"/>
  <sheetViews>
    <sheetView zoomScaleNormal="100" workbookViewId="0">
      <pane ySplit="3" topLeftCell="A4" activePane="bottomLeft" state="frozen"/>
      <selection activeCell="C9" sqref="C9:D9"/>
      <selection pane="bottomLeft" activeCell="C9" sqref="C9:D9"/>
    </sheetView>
  </sheetViews>
  <sheetFormatPr baseColWidth="10" defaultRowHeight="12.75" x14ac:dyDescent="0.2"/>
  <cols>
    <col min="1" max="2" width="5.28515625" style="19" customWidth="1"/>
    <col min="3" max="3" width="19" style="19" customWidth="1"/>
    <col min="4" max="7" width="9.85546875" style="19" customWidth="1"/>
    <col min="8" max="8" width="19" style="19" customWidth="1"/>
    <col min="9" max="9" width="14.42578125" style="19" customWidth="1"/>
    <col min="10" max="10" width="5.28515625" style="19" customWidth="1"/>
    <col min="11" max="11" width="11.42578125" style="19"/>
    <col min="12" max="13" width="11.42578125" style="178" hidden="1" customWidth="1"/>
    <col min="14" max="16384" width="11.42578125" style="19"/>
  </cols>
  <sheetData>
    <row r="1" spans="1:13" ht="21" thickBot="1" x14ac:dyDescent="0.25">
      <c r="A1" s="73" t="str">
        <f ca="1">HYPERLINK("["&amp;MID(CELL("Dateiname"), SEARCH("[", CELL("Dateiname"))+1, SEARCH("]", CELL("Dateiname"))- SEARCH("[", CELL("Dateiname")) -1)&amp;"]'Teilnehmer'!A"&amp;I3+5,"◄")</f>
        <v>◄</v>
      </c>
      <c r="B1" s="66"/>
      <c r="C1" s="76" t="s">
        <v>21</v>
      </c>
      <c r="D1" s="77" t="str">
        <f ca="1">IF(VLOOKUP($I$3,Teilnehmer!$B$6:$H$125,3)="x","Gruppe",IF((VLOOKUP($I$3,Teilnehmer!$B$6:$H$125,4)="x"),"Staffel","Fehler"))</f>
        <v>Fehler</v>
      </c>
      <c r="E1" s="75" t="s">
        <v>86</v>
      </c>
      <c r="F1" s="78">
        <f ca="1">IF(D1="Staffel",6,9)</f>
        <v>9</v>
      </c>
      <c r="G1" s="76">
        <f ca="1">IF(D1="Staffel",10,14)</f>
        <v>14</v>
      </c>
      <c r="H1" s="75" t="s">
        <v>87</v>
      </c>
      <c r="I1" s="77" t="str">
        <f ca="1">IF((VLOOKUP($I$3,Teilnehmer!B6:C125,2))="","",VLOOKUP($I$3,Teilnehmer!$B$6:$I$125,8))</f>
        <v/>
      </c>
      <c r="J1" s="18" t="str">
        <f ca="1">HYPERLINK("["&amp;MID(CELL("Dateiname"), SEARCH("[", CELL("Dateiname"))+1, SEARCH("]", CELL("Dateiname"))- SEARCH("[", CELL("Dateiname")) -1)&amp;"]'"&amp;$I$3&amp;"'!B51","▼")</f>
        <v>▼</v>
      </c>
      <c r="L1" s="181">
        <v>0</v>
      </c>
      <c r="M1" s="181" t="s">
        <v>186</v>
      </c>
    </row>
    <row r="2" spans="1:13" ht="16.5" x14ac:dyDescent="0.2">
      <c r="A2" s="163"/>
      <c r="B2" s="377" t="s">
        <v>18</v>
      </c>
      <c r="C2" s="378"/>
      <c r="D2" s="378" t="str">
        <f ca="1">IF((VLOOKUP($I$3,Teilnehmer!B6:C125,2))="","",VLOOKUP($I$3,Teilnehmer!B6:C125,2))</f>
        <v/>
      </c>
      <c r="E2" s="378"/>
      <c r="F2" s="378"/>
      <c r="G2" s="379"/>
      <c r="H2" s="20" t="s">
        <v>19</v>
      </c>
      <c r="I2" s="129" t="str">
        <f ca="1">IF((VLOOKUP($I$3,Teilnehmer!B6:V125,2))="","",IF(Teilnehmer!J2="Nein","",VLOOKUP($I$3,Teilnehmer!B6:V125,21)))</f>
        <v/>
      </c>
      <c r="J2" s="163"/>
      <c r="L2" s="181" t="s">
        <v>183</v>
      </c>
    </row>
    <row r="3" spans="1:13" ht="17.25" thickBot="1" x14ac:dyDescent="0.25">
      <c r="A3" s="163"/>
      <c r="B3" s="380" t="s">
        <v>4</v>
      </c>
      <c r="C3" s="381"/>
      <c r="D3" s="381" t="str">
        <f ca="1">IF(VLOOKUP($I$3,Teilnehmer!$B$6:$C$125,2)="","",IF(Startseite!$C$8="","",Startseite!$C$8))</f>
        <v/>
      </c>
      <c r="E3" s="381"/>
      <c r="F3" s="381"/>
      <c r="G3" s="382"/>
      <c r="H3" s="21" t="s">
        <v>20</v>
      </c>
      <c r="I3" s="22">
        <f ca="1">VALUE(MID(CELL("dateiname",A1),FIND("]",CELL("dateiname",A1))+1,255))</f>
        <v>8</v>
      </c>
      <c r="J3" s="163"/>
    </row>
    <row r="4" spans="1:13" ht="16.5" x14ac:dyDescent="0.25">
      <c r="A4" s="163"/>
      <c r="B4" s="380" t="s">
        <v>5</v>
      </c>
      <c r="C4" s="381"/>
      <c r="D4" s="381" t="str">
        <f ca="1">IF(VLOOKUP($I$3,Teilnehmer!$B$6:$C$125,2)="","",IF(Startseite!$C$10="","",Startseite!$C$10))</f>
        <v/>
      </c>
      <c r="E4" s="381"/>
      <c r="F4" s="381"/>
      <c r="G4" s="382"/>
      <c r="H4" s="23" t="s">
        <v>2</v>
      </c>
      <c r="I4" s="74">
        <f ca="1">Startseite!$C$6</f>
        <v>43331</v>
      </c>
      <c r="J4" s="163"/>
    </row>
    <row r="5" spans="1:13" ht="17.25" thickBot="1" x14ac:dyDescent="0.25">
      <c r="A5" s="163"/>
      <c r="B5" s="385" t="s">
        <v>6</v>
      </c>
      <c r="C5" s="386"/>
      <c r="D5" s="386" t="str">
        <f ca="1">IF(VLOOKUP($I$3,Teilnehmer!$B$6:$C$125,2)="","",IF(Startseite!$C$12="","",Startseite!$C$12))</f>
        <v/>
      </c>
      <c r="E5" s="386"/>
      <c r="F5" s="386"/>
      <c r="G5" s="387"/>
      <c r="H5" s="388" t="str">
        <f ca="1">"Wertung: "&amp;IF(VLOOKUP($I$3,Teilnehmer!$B$6:$H$125,3)="x","Gruppe",IF((VLOOKUP($I$3,Teilnehmer!$B$6:$H$125,4)="x"),"Staffel",""))&amp;" "&amp;IF(VLOOKUP($I$3,Teilnehmer!$B$6:$H$125,5)="x","Jungen",IF((VLOOKUP($I$3,Teilnehmer!$B$6:$H$125,6)="x"),"Mädchen",IF((VLOOKUP($I$3,Teilnehmer!$B$6:$H$125,7)="x"),IF(VLOOKUP($I$3,Teilnehmer!$B$6:$I$125,8)="A+B-Teil","AK",IF(VLOOKUP($I$3,Teilnehmer!$B$6:$I$125,8)="Nur A-Teil","AK-nurA",IF(VLOOKUP($I$3,Teilnehmer!$B$6:$I$125,8)="Nur B-Teil","AK-NurB",""))),"")))</f>
        <v xml:space="preserve">Wertung:  </v>
      </c>
      <c r="I5" s="389"/>
      <c r="J5" s="163"/>
    </row>
    <row r="6" spans="1:13" ht="6.95" customHeight="1" thickBot="1" x14ac:dyDescent="0.25">
      <c r="A6" s="163"/>
      <c r="B6" s="390"/>
      <c r="C6" s="390"/>
      <c r="D6" s="390"/>
      <c r="E6" s="390"/>
      <c r="F6" s="390"/>
      <c r="G6" s="390"/>
      <c r="H6" s="390"/>
      <c r="I6" s="390"/>
      <c r="J6" s="163"/>
    </row>
    <row r="7" spans="1:13" ht="17.25" thickBot="1" x14ac:dyDescent="0.3">
      <c r="A7" s="163"/>
      <c r="B7" s="391" t="s">
        <v>22</v>
      </c>
      <c r="C7" s="392"/>
      <c r="D7" s="392"/>
      <c r="E7" s="392"/>
      <c r="F7" s="392"/>
      <c r="G7" s="392"/>
      <c r="H7" s="392"/>
      <c r="I7" s="393"/>
      <c r="J7" s="163"/>
    </row>
    <row r="8" spans="1:13" ht="16.5" thickBot="1" x14ac:dyDescent="0.3">
      <c r="A8" s="163"/>
      <c r="B8" s="24" t="s">
        <v>23</v>
      </c>
      <c r="C8" s="394" t="s">
        <v>24</v>
      </c>
      <c r="D8" s="394"/>
      <c r="E8" s="394" t="s">
        <v>25</v>
      </c>
      <c r="F8" s="394"/>
      <c r="G8" s="394"/>
      <c r="H8" s="25" t="s">
        <v>26</v>
      </c>
      <c r="I8" s="26" t="s">
        <v>27</v>
      </c>
      <c r="J8" s="163"/>
      <c r="L8" s="178" t="b">
        <f>IF(OR(L9:L18),TRUE,FALSE)</f>
        <v>0</v>
      </c>
      <c r="M8" s="178" t="s">
        <v>235</v>
      </c>
    </row>
    <row r="9" spans="1:13" ht="15.75" x14ac:dyDescent="0.25">
      <c r="A9" s="27" t="b">
        <v>1</v>
      </c>
      <c r="B9" s="28">
        <v>1</v>
      </c>
      <c r="C9" s="383"/>
      <c r="D9" s="383"/>
      <c r="E9" s="383"/>
      <c r="F9" s="383"/>
      <c r="G9" s="383"/>
      <c r="H9" s="29"/>
      <c r="I9" s="30" t="str">
        <f>IF(OR(A9=FALSE,ISBLANK(H9)),"",(YEAR(I$4)-YEAR(H9)))</f>
        <v/>
      </c>
      <c r="J9" s="163"/>
      <c r="L9" s="178" t="b">
        <f t="shared" ref="L9:L18" si="0">IF(OR(C9&lt;&gt;"",E9&lt;&gt;"",H9&lt;&gt;""),TRUE,FALSE)</f>
        <v>0</v>
      </c>
      <c r="M9" s="178" t="s">
        <v>225</v>
      </c>
    </row>
    <row r="10" spans="1:13" ht="15.75" x14ac:dyDescent="0.25">
      <c r="A10" s="27" t="b">
        <v>1</v>
      </c>
      <c r="B10" s="31">
        <v>2</v>
      </c>
      <c r="C10" s="384"/>
      <c r="D10" s="384"/>
      <c r="E10" s="384"/>
      <c r="F10" s="384"/>
      <c r="G10" s="384"/>
      <c r="H10" s="29"/>
      <c r="I10" s="30" t="str">
        <f t="shared" ref="I10:I18" si="1">IF(OR(A10=FALSE,ISBLANK(H10)),"",(YEAR(I$4)-YEAR(H10)))</f>
        <v/>
      </c>
      <c r="J10" s="163"/>
      <c r="L10" s="178" t="b">
        <f t="shared" si="0"/>
        <v>0</v>
      </c>
      <c r="M10" s="178" t="s">
        <v>226</v>
      </c>
    </row>
    <row r="11" spans="1:13" ht="15.75" x14ac:dyDescent="0.25">
      <c r="A11" s="27" t="b">
        <v>1</v>
      </c>
      <c r="B11" s="31">
        <v>3</v>
      </c>
      <c r="C11" s="384"/>
      <c r="D11" s="384"/>
      <c r="E11" s="384"/>
      <c r="F11" s="384"/>
      <c r="G11" s="384"/>
      <c r="H11" s="29"/>
      <c r="I11" s="30" t="str">
        <f t="shared" si="1"/>
        <v/>
      </c>
      <c r="J11" s="163"/>
      <c r="L11" s="178" t="b">
        <f t="shared" si="0"/>
        <v>0</v>
      </c>
      <c r="M11" s="178" t="s">
        <v>227</v>
      </c>
    </row>
    <row r="12" spans="1:13" ht="15.75" x14ac:dyDescent="0.25">
      <c r="A12" s="27" t="b">
        <v>1</v>
      </c>
      <c r="B12" s="31">
        <v>4</v>
      </c>
      <c r="C12" s="384"/>
      <c r="D12" s="384"/>
      <c r="E12" s="384"/>
      <c r="F12" s="384"/>
      <c r="G12" s="384"/>
      <c r="H12" s="29"/>
      <c r="I12" s="30" t="str">
        <f t="shared" si="1"/>
        <v/>
      </c>
      <c r="J12" s="163"/>
      <c r="L12" s="178" t="b">
        <f t="shared" si="0"/>
        <v>0</v>
      </c>
      <c r="M12" s="178" t="s">
        <v>228</v>
      </c>
    </row>
    <row r="13" spans="1:13" ht="15.75" x14ac:dyDescent="0.25">
      <c r="A13" s="27" t="b">
        <v>1</v>
      </c>
      <c r="B13" s="31">
        <v>5</v>
      </c>
      <c r="C13" s="384"/>
      <c r="D13" s="384"/>
      <c r="E13" s="384"/>
      <c r="F13" s="384"/>
      <c r="G13" s="384"/>
      <c r="H13" s="29"/>
      <c r="I13" s="30" t="str">
        <f t="shared" si="1"/>
        <v/>
      </c>
      <c r="J13" s="163"/>
      <c r="L13" s="178" t="b">
        <f t="shared" si="0"/>
        <v>0</v>
      </c>
      <c r="M13" s="178" t="s">
        <v>229</v>
      </c>
    </row>
    <row r="14" spans="1:13" ht="15.75" x14ac:dyDescent="0.25">
      <c r="A14" s="27" t="b">
        <v>1</v>
      </c>
      <c r="B14" s="31">
        <v>6</v>
      </c>
      <c r="C14" s="384"/>
      <c r="D14" s="384"/>
      <c r="E14" s="384"/>
      <c r="F14" s="384"/>
      <c r="G14" s="384"/>
      <c r="H14" s="29"/>
      <c r="I14" s="30" t="str">
        <f t="shared" si="1"/>
        <v/>
      </c>
      <c r="J14" s="163"/>
      <c r="L14" s="178" t="b">
        <f t="shared" si="0"/>
        <v>0</v>
      </c>
      <c r="M14" s="178" t="s">
        <v>230</v>
      </c>
    </row>
    <row r="15" spans="1:13" ht="15.75" x14ac:dyDescent="0.25">
      <c r="A15" s="27" t="b">
        <v>1</v>
      </c>
      <c r="B15" s="31">
        <v>7</v>
      </c>
      <c r="C15" s="384"/>
      <c r="D15" s="384"/>
      <c r="E15" s="384"/>
      <c r="F15" s="384"/>
      <c r="G15" s="384"/>
      <c r="H15" s="29"/>
      <c r="I15" s="30" t="str">
        <f t="shared" si="1"/>
        <v/>
      </c>
      <c r="J15" s="163"/>
      <c r="L15" s="178" t="b">
        <f t="shared" si="0"/>
        <v>0</v>
      </c>
      <c r="M15" s="178" t="s">
        <v>231</v>
      </c>
    </row>
    <row r="16" spans="1:13" ht="15.75" x14ac:dyDescent="0.25">
      <c r="A16" s="27" t="b">
        <v>1</v>
      </c>
      <c r="B16" s="31">
        <v>8</v>
      </c>
      <c r="C16" s="384"/>
      <c r="D16" s="384"/>
      <c r="E16" s="384"/>
      <c r="F16" s="384"/>
      <c r="G16" s="384"/>
      <c r="H16" s="29"/>
      <c r="I16" s="30" t="str">
        <f t="shared" si="1"/>
        <v/>
      </c>
      <c r="J16" s="163"/>
      <c r="L16" s="178" t="b">
        <f t="shared" si="0"/>
        <v>0</v>
      </c>
      <c r="M16" s="178" t="s">
        <v>232</v>
      </c>
    </row>
    <row r="17" spans="1:13" ht="15.75" x14ac:dyDescent="0.25">
      <c r="A17" s="27" t="b">
        <v>1</v>
      </c>
      <c r="B17" s="31">
        <v>9</v>
      </c>
      <c r="C17" s="384"/>
      <c r="D17" s="384"/>
      <c r="E17" s="384"/>
      <c r="F17" s="384"/>
      <c r="G17" s="384"/>
      <c r="H17" s="29"/>
      <c r="I17" s="30" t="str">
        <f t="shared" si="1"/>
        <v/>
      </c>
      <c r="J17" s="163"/>
      <c r="L17" s="178" t="b">
        <f t="shared" si="0"/>
        <v>0</v>
      </c>
      <c r="M17" s="178" t="s">
        <v>233</v>
      </c>
    </row>
    <row r="18" spans="1:13" ht="16.5" thickBot="1" x14ac:dyDescent="0.3">
      <c r="A18" s="27" t="b">
        <v>0</v>
      </c>
      <c r="B18" s="32" t="s">
        <v>28</v>
      </c>
      <c r="C18" s="384"/>
      <c r="D18" s="384"/>
      <c r="E18" s="384"/>
      <c r="F18" s="384"/>
      <c r="G18" s="384"/>
      <c r="H18" s="29"/>
      <c r="I18" s="30" t="str">
        <f t="shared" si="1"/>
        <v/>
      </c>
      <c r="J18" s="163"/>
      <c r="L18" s="178" t="b">
        <f t="shared" si="0"/>
        <v>0</v>
      </c>
      <c r="M18" s="178" t="s">
        <v>234</v>
      </c>
    </row>
    <row r="19" spans="1:13" ht="15.75" x14ac:dyDescent="0.25">
      <c r="A19" s="163"/>
      <c r="B19" s="403"/>
      <c r="C19" s="404"/>
      <c r="D19" s="404"/>
      <c r="E19" s="404"/>
      <c r="F19" s="404"/>
      <c r="G19" s="405"/>
      <c r="H19" s="33" t="s">
        <v>29</v>
      </c>
      <c r="I19" s="34">
        <f>SUM(I9:I18)</f>
        <v>0</v>
      </c>
      <c r="J19" s="163"/>
    </row>
    <row r="20" spans="1:13" ht="16.5" thickBot="1" x14ac:dyDescent="0.3">
      <c r="A20" s="163"/>
      <c r="B20" s="406" t="s">
        <v>30</v>
      </c>
      <c r="C20" s="407"/>
      <c r="D20" s="407"/>
      <c r="E20" s="407"/>
      <c r="F20" s="407"/>
      <c r="G20" s="408"/>
      <c r="H20" s="35" t="str">
        <f ca="1">"Alter : "&amp;F1</f>
        <v>Alter : 9</v>
      </c>
      <c r="I20" s="36">
        <f ca="1">ROUND(I19/F1,0)</f>
        <v>0</v>
      </c>
      <c r="J20" s="163"/>
    </row>
    <row r="21" spans="1:13" ht="6.95" customHeight="1" thickBot="1" x14ac:dyDescent="0.25">
      <c r="A21" s="163"/>
      <c r="B21" s="390"/>
      <c r="C21" s="390"/>
      <c r="D21" s="390"/>
      <c r="E21" s="390"/>
      <c r="F21" s="390"/>
      <c r="G21" s="390"/>
      <c r="H21" s="390"/>
      <c r="I21" s="390"/>
      <c r="J21" s="163"/>
    </row>
    <row r="22" spans="1:13" ht="17.25" thickBot="1" x14ac:dyDescent="0.3">
      <c r="A22" s="163"/>
      <c r="B22" s="391" t="s">
        <v>31</v>
      </c>
      <c r="C22" s="392"/>
      <c r="D22" s="392"/>
      <c r="E22" s="392"/>
      <c r="F22" s="392"/>
      <c r="G22" s="392"/>
      <c r="H22" s="392"/>
      <c r="I22" s="393"/>
      <c r="J22" s="163"/>
    </row>
    <row r="23" spans="1:13" ht="15.75" x14ac:dyDescent="0.25">
      <c r="A23" s="163"/>
      <c r="B23" s="395" t="s">
        <v>32</v>
      </c>
      <c r="C23" s="396"/>
      <c r="D23" s="397" t="s">
        <v>33</v>
      </c>
      <c r="E23" s="397"/>
      <c r="F23" s="398" t="s">
        <v>34</v>
      </c>
      <c r="G23" s="398"/>
      <c r="H23" s="37" t="s">
        <v>35</v>
      </c>
      <c r="I23" s="88">
        <v>1000</v>
      </c>
      <c r="J23" s="163"/>
    </row>
    <row r="24" spans="1:13" ht="15.75" x14ac:dyDescent="0.25">
      <c r="A24" s="163"/>
      <c r="B24" s="399" t="s">
        <v>36</v>
      </c>
      <c r="C24" s="400"/>
      <c r="D24" s="401"/>
      <c r="E24" s="401"/>
      <c r="F24" s="402" t="s">
        <v>37</v>
      </c>
      <c r="G24" s="402"/>
      <c r="H24" s="39"/>
      <c r="I24" s="409"/>
      <c r="J24" s="163"/>
      <c r="L24" s="178" t="b">
        <f>IF(AND(D24&lt;&gt;"",D25&lt;&gt;"",D26&lt;&gt;"",D27&lt;&gt;""),TRUE,FALSE)</f>
        <v>0</v>
      </c>
      <c r="M24" s="179" t="s">
        <v>98</v>
      </c>
    </row>
    <row r="25" spans="1:13" ht="15.75" x14ac:dyDescent="0.25">
      <c r="A25" s="163"/>
      <c r="B25" s="399" t="s">
        <v>38</v>
      </c>
      <c r="C25" s="400"/>
      <c r="D25" s="401"/>
      <c r="E25" s="401"/>
      <c r="F25" s="402" t="s">
        <v>37</v>
      </c>
      <c r="G25" s="402"/>
      <c r="H25" s="39"/>
      <c r="I25" s="410"/>
      <c r="J25" s="163"/>
      <c r="L25" s="178" t="b">
        <f ca="1">IF(OR(D1="Staffel",AND(D1="Gruppe",D28&lt;&gt;"")),TRUE,FALSE)</f>
        <v>0</v>
      </c>
      <c r="M25" s="178" t="s">
        <v>99</v>
      </c>
    </row>
    <row r="26" spans="1:13" ht="15.75" x14ac:dyDescent="0.25">
      <c r="A26" s="163"/>
      <c r="B26" s="399" t="s">
        <v>39</v>
      </c>
      <c r="C26" s="400"/>
      <c r="D26" s="401"/>
      <c r="E26" s="401"/>
      <c r="F26" s="402" t="s">
        <v>37</v>
      </c>
      <c r="G26" s="402"/>
      <c r="H26" s="39"/>
      <c r="I26" s="410"/>
      <c r="J26" s="163"/>
      <c r="L26" s="178" t="b">
        <f>IF(AND(E30&lt;&gt;"",G30&lt;&gt;"",G31&lt;&gt;""),TRUE,FALSE)</f>
        <v>0</v>
      </c>
      <c r="M26" s="178" t="s">
        <v>100</v>
      </c>
    </row>
    <row r="27" spans="1:13" ht="15.75" x14ac:dyDescent="0.25">
      <c r="A27" s="163"/>
      <c r="B27" s="399" t="s">
        <v>40</v>
      </c>
      <c r="C27" s="400"/>
      <c r="D27" s="401"/>
      <c r="E27" s="401"/>
      <c r="F27" s="402" t="s">
        <v>37</v>
      </c>
      <c r="G27" s="402"/>
      <c r="H27" s="39"/>
      <c r="I27" s="410"/>
      <c r="J27" s="163"/>
      <c r="L27" s="178" t="b">
        <f ca="1">AND(L24,L25,L26)</f>
        <v>0</v>
      </c>
      <c r="M27" s="178" t="s">
        <v>101</v>
      </c>
    </row>
    <row r="28" spans="1:13" ht="15.75" x14ac:dyDescent="0.25">
      <c r="A28" s="163"/>
      <c r="B28" s="399" t="s">
        <v>41</v>
      </c>
      <c r="C28" s="400"/>
      <c r="D28" s="401"/>
      <c r="E28" s="401"/>
      <c r="F28" s="402" t="s">
        <v>37</v>
      </c>
      <c r="G28" s="402"/>
      <c r="H28" s="39"/>
      <c r="I28" s="411"/>
      <c r="J28" s="163"/>
    </row>
    <row r="29" spans="1:13" ht="15.75" x14ac:dyDescent="0.25">
      <c r="A29" s="163"/>
      <c r="B29" s="421" t="s">
        <v>42</v>
      </c>
      <c r="C29" s="422"/>
      <c r="D29" s="422"/>
      <c r="E29" s="422"/>
      <c r="F29" s="422"/>
      <c r="G29" s="422"/>
      <c r="H29" s="40" t="s">
        <v>43</v>
      </c>
      <c r="I29" s="41">
        <f>SUM(H24:H28)</f>
        <v>0</v>
      </c>
      <c r="J29" s="163"/>
    </row>
    <row r="30" spans="1:13" ht="15.75" x14ac:dyDescent="0.25">
      <c r="A30" s="163"/>
      <c r="B30" s="419" t="s">
        <v>44</v>
      </c>
      <c r="C30" s="420"/>
      <c r="D30" s="42" t="s">
        <v>45</v>
      </c>
      <c r="E30" s="43"/>
      <c r="F30" s="42" t="s">
        <v>46</v>
      </c>
      <c r="G30" s="43"/>
      <c r="H30" s="44">
        <f ca="1">IF(D1="Staffel",Startseite!$E$28,Startseite!$E$27)</f>
        <v>4.1666666666666666E-3</v>
      </c>
      <c r="I30" s="45">
        <f ca="1">IF((((E30*60)+G30)-H30*24*3600)&gt;0,(((E30*60)+G30)-H30*24*3600),0)</f>
        <v>0</v>
      </c>
      <c r="J30" s="163"/>
    </row>
    <row r="31" spans="1:13" ht="16.5" thickBot="1" x14ac:dyDescent="0.3">
      <c r="A31" s="163"/>
      <c r="B31" s="419" t="s">
        <v>47</v>
      </c>
      <c r="C31" s="420"/>
      <c r="D31" s="42" t="s">
        <v>45</v>
      </c>
      <c r="E31" s="43"/>
      <c r="F31" s="42" t="s">
        <v>46</v>
      </c>
      <c r="G31" s="43"/>
      <c r="H31" s="46" t="s">
        <v>43</v>
      </c>
      <c r="I31" s="47">
        <f>IF(E31="",G31,((E31*60)+G31))</f>
        <v>0</v>
      </c>
      <c r="J31" s="163"/>
    </row>
    <row r="32" spans="1:13" ht="16.5" thickBot="1" x14ac:dyDescent="0.3">
      <c r="A32" s="163"/>
      <c r="B32" s="412" t="s">
        <v>48</v>
      </c>
      <c r="C32" s="413"/>
      <c r="D32" s="413"/>
      <c r="E32" s="413"/>
      <c r="F32" s="413"/>
      <c r="G32" s="413"/>
      <c r="H32" s="414"/>
      <c r="I32" s="48">
        <f ca="1">I23-I29-I30-I31</f>
        <v>1000</v>
      </c>
      <c r="J32" s="163"/>
    </row>
    <row r="33" spans="1:13" ht="15.75" x14ac:dyDescent="0.25">
      <c r="A33" s="163"/>
      <c r="B33" s="415" t="s">
        <v>49</v>
      </c>
      <c r="C33" s="416"/>
      <c r="D33" s="417" t="s">
        <v>33</v>
      </c>
      <c r="E33" s="417"/>
      <c r="F33" s="418" t="s">
        <v>34</v>
      </c>
      <c r="G33" s="418"/>
      <c r="H33" s="49" t="s">
        <v>35</v>
      </c>
      <c r="I33" s="38">
        <v>400</v>
      </c>
      <c r="J33" s="163"/>
    </row>
    <row r="34" spans="1:13" ht="15.75" x14ac:dyDescent="0.25">
      <c r="A34" s="163"/>
      <c r="B34" s="419" t="s">
        <v>50</v>
      </c>
      <c r="C34" s="420"/>
      <c r="D34" s="401"/>
      <c r="E34" s="401"/>
      <c r="F34" s="402" t="s">
        <v>37</v>
      </c>
      <c r="G34" s="402"/>
      <c r="H34" s="39"/>
      <c r="I34" s="423"/>
      <c r="J34" s="163"/>
    </row>
    <row r="35" spans="1:13" ht="15.75" x14ac:dyDescent="0.25">
      <c r="A35" s="163"/>
      <c r="B35" s="419" t="s">
        <v>51</v>
      </c>
      <c r="C35" s="420"/>
      <c r="D35" s="401"/>
      <c r="E35" s="401"/>
      <c r="F35" s="402" t="s">
        <v>37</v>
      </c>
      <c r="G35" s="402"/>
      <c r="H35" s="39"/>
      <c r="I35" s="424"/>
      <c r="J35" s="163"/>
      <c r="L35" s="178" t="b">
        <f>IF(AND(D34&lt;&gt;"",D35&lt;&gt;"",D36&lt;&gt;"",D37&lt;&gt;"",D38&lt;&gt;"",D39&lt;&gt;""),TRUE,FALSE)</f>
        <v>0</v>
      </c>
      <c r="M35" s="179" t="s">
        <v>103</v>
      </c>
    </row>
    <row r="36" spans="1:13" ht="15.75" x14ac:dyDescent="0.25">
      <c r="A36" s="163"/>
      <c r="B36" s="419" t="s">
        <v>52</v>
      </c>
      <c r="C36" s="420"/>
      <c r="D36" s="401"/>
      <c r="E36" s="401"/>
      <c r="F36" s="402" t="s">
        <v>37</v>
      </c>
      <c r="G36" s="402"/>
      <c r="H36" s="39"/>
      <c r="I36" s="424"/>
      <c r="J36" s="163"/>
      <c r="L36" s="178" t="b">
        <f ca="1">IF(OR(D1="Staffel",AND(D1="Gruppe",D40&lt;&gt;"",D41&lt;&gt;"",D42&lt;&gt;"")),TRUE,FALSE)</f>
        <v>0</v>
      </c>
      <c r="M36" s="178" t="s">
        <v>104</v>
      </c>
    </row>
    <row r="37" spans="1:13" ht="15.75" x14ac:dyDescent="0.25">
      <c r="A37" s="163"/>
      <c r="B37" s="419" t="s">
        <v>53</v>
      </c>
      <c r="C37" s="420"/>
      <c r="D37" s="401"/>
      <c r="E37" s="401"/>
      <c r="F37" s="402" t="s">
        <v>37</v>
      </c>
      <c r="G37" s="402"/>
      <c r="H37" s="39"/>
      <c r="I37" s="424"/>
      <c r="J37" s="163"/>
      <c r="L37" s="178" t="b">
        <f>IF(AND(E45&lt;&gt;"",G45&lt;&gt;""),TRUE,FALSE)</f>
        <v>0</v>
      </c>
      <c r="M37" s="178" t="s">
        <v>100</v>
      </c>
    </row>
    <row r="38" spans="1:13" ht="15.75" x14ac:dyDescent="0.25">
      <c r="A38" s="163"/>
      <c r="B38" s="419" t="s">
        <v>54</v>
      </c>
      <c r="C38" s="420"/>
      <c r="D38" s="401"/>
      <c r="E38" s="401"/>
      <c r="F38" s="402" t="s">
        <v>37</v>
      </c>
      <c r="G38" s="402"/>
      <c r="H38" s="39"/>
      <c r="I38" s="424"/>
      <c r="J38" s="163"/>
      <c r="L38" s="178" t="b">
        <f ca="1">AND(L35,L36,L37)</f>
        <v>0</v>
      </c>
      <c r="M38" s="178" t="s">
        <v>102</v>
      </c>
    </row>
    <row r="39" spans="1:13" ht="15.75" x14ac:dyDescent="0.25">
      <c r="A39" s="163"/>
      <c r="B39" s="419" t="s">
        <v>55</v>
      </c>
      <c r="C39" s="420"/>
      <c r="D39" s="401"/>
      <c r="E39" s="401"/>
      <c r="F39" s="402" t="s">
        <v>37</v>
      </c>
      <c r="G39" s="402"/>
      <c r="H39" s="39"/>
      <c r="I39" s="424"/>
      <c r="J39" s="163"/>
    </row>
    <row r="40" spans="1:13" ht="15.75" x14ac:dyDescent="0.25">
      <c r="A40" s="163"/>
      <c r="B40" s="419" t="s">
        <v>56</v>
      </c>
      <c r="C40" s="420"/>
      <c r="D40" s="401"/>
      <c r="E40" s="401"/>
      <c r="F40" s="402" t="s">
        <v>37</v>
      </c>
      <c r="G40" s="402"/>
      <c r="H40" s="39"/>
      <c r="I40" s="424"/>
      <c r="J40" s="163"/>
    </row>
    <row r="41" spans="1:13" ht="15.75" x14ac:dyDescent="0.25">
      <c r="A41" s="163"/>
      <c r="B41" s="419" t="s">
        <v>57</v>
      </c>
      <c r="C41" s="420"/>
      <c r="D41" s="401"/>
      <c r="E41" s="401"/>
      <c r="F41" s="402" t="s">
        <v>37</v>
      </c>
      <c r="G41" s="402"/>
      <c r="H41" s="39"/>
      <c r="I41" s="424"/>
      <c r="J41" s="163"/>
    </row>
    <row r="42" spans="1:13" ht="15.75" x14ac:dyDescent="0.25">
      <c r="A42" s="163"/>
      <c r="B42" s="419" t="s">
        <v>58</v>
      </c>
      <c r="C42" s="420"/>
      <c r="D42" s="401"/>
      <c r="E42" s="401"/>
      <c r="F42" s="402" t="s">
        <v>37</v>
      </c>
      <c r="G42" s="402"/>
      <c r="H42" s="39"/>
      <c r="I42" s="425"/>
      <c r="J42" s="163"/>
    </row>
    <row r="43" spans="1:13" ht="15.75" x14ac:dyDescent="0.25">
      <c r="A43" s="163"/>
      <c r="B43" s="421" t="s">
        <v>59</v>
      </c>
      <c r="C43" s="422"/>
      <c r="D43" s="422"/>
      <c r="E43" s="422"/>
      <c r="F43" s="422"/>
      <c r="G43" s="422"/>
      <c r="H43" s="40" t="s">
        <v>43</v>
      </c>
      <c r="I43" s="41">
        <f>SUM(H34:H42)</f>
        <v>0</v>
      </c>
      <c r="J43" s="163"/>
    </row>
    <row r="44" spans="1:13" ht="15.75" x14ac:dyDescent="0.25">
      <c r="A44" s="163"/>
      <c r="B44" s="419" t="s">
        <v>60</v>
      </c>
      <c r="C44" s="420"/>
      <c r="D44" s="42" t="s">
        <v>45</v>
      </c>
      <c r="E44" s="50">
        <f ca="1">IF(OR(I20&lt;10,I20&gt;18),0,VLOOKUP(I20,Startseite!$G$23:$I$31,2))</f>
        <v>0</v>
      </c>
      <c r="F44" s="42" t="s">
        <v>46</v>
      </c>
      <c r="G44" s="50">
        <f ca="1">IF(OR(I20&lt;10,I20&gt;18),0,VLOOKUP(I20,Startseite!$G$23:$I$31,3))</f>
        <v>0</v>
      </c>
      <c r="H44" s="51"/>
      <c r="I44" s="52"/>
      <c r="J44" s="163"/>
    </row>
    <row r="45" spans="1:13" ht="16.5" thickBot="1" x14ac:dyDescent="0.3">
      <c r="A45" s="163"/>
      <c r="B45" s="419" t="s">
        <v>61</v>
      </c>
      <c r="C45" s="420"/>
      <c r="D45" s="42" t="s">
        <v>45</v>
      </c>
      <c r="E45" s="43"/>
      <c r="F45" s="42" t="s">
        <v>46</v>
      </c>
      <c r="G45" s="43"/>
      <c r="H45" s="46" t="s">
        <v>62</v>
      </c>
      <c r="I45" s="47">
        <f>IF(AND(E45="",G45=""),0,((E44*60)+G44)-((E45*60)+G45))</f>
        <v>0</v>
      </c>
      <c r="J45" s="163"/>
      <c r="L45" s="180"/>
    </row>
    <row r="46" spans="1:13" ht="16.5" thickBot="1" x14ac:dyDescent="0.3">
      <c r="A46" s="163"/>
      <c r="B46" s="412" t="s">
        <v>63</v>
      </c>
      <c r="C46" s="413"/>
      <c r="D46" s="413"/>
      <c r="E46" s="413"/>
      <c r="F46" s="413"/>
      <c r="G46" s="413"/>
      <c r="H46" s="414"/>
      <c r="I46" s="48">
        <f>I33-I43+I45</f>
        <v>400</v>
      </c>
      <c r="J46" s="163"/>
      <c r="L46" s="181" t="str">
        <f ca="1">IF((VLOOKUP($I$3,Teilnehmer!B6:C125,2))="","",VLOOKUP($I$3,Teilnehmer!B6:AE125,29))</f>
        <v/>
      </c>
      <c r="M46" s="182" t="s">
        <v>128</v>
      </c>
    </row>
    <row r="47" spans="1:13" ht="16.5" thickBot="1" x14ac:dyDescent="0.3">
      <c r="A47" s="163"/>
      <c r="B47" s="429" t="s">
        <v>64</v>
      </c>
      <c r="C47" s="430"/>
      <c r="D47" s="431">
        <f>SUM(D24:E28)+SUM(D34:E42)</f>
        <v>0</v>
      </c>
      <c r="E47" s="431"/>
      <c r="F47" s="431" t="str">
        <f ca="1">"Summe : "&amp;G1</f>
        <v>Summe : 14</v>
      </c>
      <c r="G47" s="431"/>
      <c r="H47" s="53" t="s">
        <v>43</v>
      </c>
      <c r="I47" s="54">
        <f ca="1">D47/G1</f>
        <v>0</v>
      </c>
      <c r="J47" s="163"/>
      <c r="L47" s="181" t="str">
        <f ca="1">IF((VLOOKUP($I$3,Teilnehmer!B6:C125,2))="","",VLOOKUP($I$3,Teilnehmer!B6:AE125,30))</f>
        <v/>
      </c>
      <c r="M47" s="182" t="s">
        <v>129</v>
      </c>
    </row>
    <row r="48" spans="1:13" ht="30" customHeight="1" thickBot="1" x14ac:dyDescent="0.25">
      <c r="A48" s="163"/>
      <c r="B48" s="432" t="b">
        <v>0</v>
      </c>
      <c r="C48" s="432"/>
      <c r="D48" s="432"/>
      <c r="E48" s="432"/>
      <c r="F48" s="140" t="str">
        <f ca="1">IF((VLOOKUP($I$3,Teilnehmer!B6:C125,2))="","",IF(VLOOKUP($I$3,Teilnehmer!B6:AE125,28)="Ja","Losentscheid
notwendig:",""))</f>
        <v/>
      </c>
      <c r="G48" s="139"/>
      <c r="H48" s="55" t="s">
        <v>65</v>
      </c>
      <c r="I48" s="87">
        <f ca="1">IF(OR($B$48=FALSE,I20&lt;10,I20&gt;18),0,I32+I46-I47)</f>
        <v>0</v>
      </c>
      <c r="J48" s="163"/>
    </row>
    <row r="49" spans="1:10" ht="20.100000000000001" customHeight="1" x14ac:dyDescent="0.2">
      <c r="A49" s="163"/>
      <c r="B49" s="163"/>
      <c r="C49" s="433" t="str">
        <f ca="1">IF(VLOOKUP($I$3,Teilnehmer!$B$6:$C$125,2)="","",IF(Startseite!$C$17="","",Startseite!$C$17))</f>
        <v/>
      </c>
      <c r="D49" s="433"/>
      <c r="E49" s="433"/>
      <c r="F49" s="141"/>
      <c r="G49" s="141"/>
      <c r="H49" s="141"/>
      <c r="I49" s="141"/>
      <c r="J49" s="163"/>
    </row>
    <row r="50" spans="1:10" ht="15.75" x14ac:dyDescent="0.25">
      <c r="A50" s="56"/>
      <c r="B50" s="162"/>
      <c r="C50" s="426" t="s">
        <v>66</v>
      </c>
      <c r="D50" s="426"/>
      <c r="E50" s="426"/>
      <c r="F50" s="427"/>
      <c r="G50" s="427"/>
      <c r="H50" s="427"/>
      <c r="I50" s="427"/>
      <c r="J50" s="57"/>
    </row>
    <row r="51" spans="1:10" ht="20.25" x14ac:dyDescent="0.2">
      <c r="A51" s="73" t="str">
        <f ca="1">HYPERLINK("["&amp;MID(CELL("Dateiname"), SEARCH("[", CELL("Dateiname"))+1, SEARCH("]", CELL("Dateiname"))- SEARCH("[", CELL("Dateiname")) -1)&amp;"]'Teilnehmer'!A"&amp;I3+5,"◄")</f>
        <v>◄</v>
      </c>
      <c r="B51" s="428"/>
      <c r="C51" s="428"/>
      <c r="D51" s="428"/>
      <c r="E51" s="428"/>
      <c r="F51" s="428"/>
      <c r="G51" s="428"/>
      <c r="H51" s="428"/>
      <c r="I51" s="428"/>
      <c r="J51" s="18" t="str">
        <f ca="1">HYPERLINK("["&amp;MID(CELL("Dateiname"), SEARCH("[", CELL("Dateiname"))+1, SEARCH("]", CELL("Dateiname"))- SEARCH("[", CELL("Dateiname")) -1)&amp;"]'"&amp;$I$3&amp;"'!B1","▲")</f>
        <v>▲</v>
      </c>
    </row>
  </sheetData>
  <sheetProtection password="C435" sheet="1" objects="1" scenarios="1"/>
  <dataConsolidate/>
  <mergeCells count="103">
    <mergeCell ref="B2:C2"/>
    <mergeCell ref="D2:G2"/>
    <mergeCell ref="B3:C3"/>
    <mergeCell ref="D3:G3"/>
    <mergeCell ref="B4:C4"/>
    <mergeCell ref="D4:G4"/>
    <mergeCell ref="C9:D9"/>
    <mergeCell ref="E9:G9"/>
    <mergeCell ref="C10:D10"/>
    <mergeCell ref="E10:G10"/>
    <mergeCell ref="C11:D11"/>
    <mergeCell ref="E11:G11"/>
    <mergeCell ref="B5:C5"/>
    <mergeCell ref="D5:G5"/>
    <mergeCell ref="H5:I5"/>
    <mergeCell ref="B6:I6"/>
    <mergeCell ref="B7:I7"/>
    <mergeCell ref="C8:D8"/>
    <mergeCell ref="E8:G8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B23:C23"/>
    <mergeCell ref="D23:E23"/>
    <mergeCell ref="F23:G23"/>
    <mergeCell ref="B24:C24"/>
    <mergeCell ref="D24:E24"/>
    <mergeCell ref="F24:G24"/>
    <mergeCell ref="C18:D18"/>
    <mergeCell ref="E18:G18"/>
    <mergeCell ref="B19:G19"/>
    <mergeCell ref="B20:G20"/>
    <mergeCell ref="B21:I21"/>
    <mergeCell ref="B22:I22"/>
    <mergeCell ref="I24:I28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B32:H32"/>
    <mergeCell ref="B33:C33"/>
    <mergeCell ref="D33:E33"/>
    <mergeCell ref="F33:G33"/>
    <mergeCell ref="B34:C34"/>
    <mergeCell ref="D34:E34"/>
    <mergeCell ref="F34:G34"/>
    <mergeCell ref="B28:C28"/>
    <mergeCell ref="D28:E28"/>
    <mergeCell ref="F28:G28"/>
    <mergeCell ref="B29:G29"/>
    <mergeCell ref="B30:C30"/>
    <mergeCell ref="B31:C31"/>
    <mergeCell ref="B38:C38"/>
    <mergeCell ref="D38:E38"/>
    <mergeCell ref="F38:G38"/>
    <mergeCell ref="B39:C39"/>
    <mergeCell ref="D39:E39"/>
    <mergeCell ref="F39:G39"/>
    <mergeCell ref="I34:I42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42:C42"/>
    <mergeCell ref="D42:E42"/>
    <mergeCell ref="F42:G42"/>
    <mergeCell ref="B43:G43"/>
    <mergeCell ref="B44:C44"/>
    <mergeCell ref="B45:C45"/>
    <mergeCell ref="B40:C40"/>
    <mergeCell ref="D40:E40"/>
    <mergeCell ref="F40:G40"/>
    <mergeCell ref="B41:C41"/>
    <mergeCell ref="D41:E41"/>
    <mergeCell ref="F41:G41"/>
    <mergeCell ref="C50:E50"/>
    <mergeCell ref="F50:I50"/>
    <mergeCell ref="B51:I51"/>
    <mergeCell ref="B46:H46"/>
    <mergeCell ref="B47:C47"/>
    <mergeCell ref="D47:E47"/>
    <mergeCell ref="F47:G47"/>
    <mergeCell ref="B48:E48"/>
    <mergeCell ref="C49:E49"/>
  </mergeCells>
  <conditionalFormatting sqref="I19">
    <cfRule type="expression" dxfId="38" priority="6" stopIfTrue="1">
      <formula>OR(AND(D1="staffel",COUNT(I9:I18)&lt;&gt;6),AND(D1="Gruppe",COUNT(I9:I18)&lt;&gt;9))</formula>
    </cfRule>
  </conditionalFormatting>
  <conditionalFormatting sqref="I20">
    <cfRule type="cellIs" dxfId="37" priority="7" stopIfTrue="1" operator="notBetween">
      <formula>10</formula>
      <formula>18</formula>
    </cfRule>
  </conditionalFormatting>
  <conditionalFormatting sqref="G30:G31 G45 D34:E42 E45 D24:E28 E30">
    <cfRule type="expression" dxfId="36" priority="8" stopIfTrue="1">
      <formula>ISBLANK(D24)</formula>
    </cfRule>
  </conditionalFormatting>
  <conditionalFormatting sqref="E31 H24:H28 H34:H42">
    <cfRule type="expression" dxfId="35" priority="9" stopIfTrue="1">
      <formula>AND($B$48=FALSE,ISBLANK(E24))</formula>
    </cfRule>
  </conditionalFormatting>
  <conditionalFormatting sqref="H9:H17">
    <cfRule type="expression" dxfId="34" priority="10" stopIfTrue="1">
      <formula>AND(COUNT($H$9:$H$18)&lt;$F$1,ISBLANK(H9))</formula>
    </cfRule>
  </conditionalFormatting>
  <conditionalFormatting sqref="I9:I17">
    <cfRule type="expression" dxfId="33" priority="11" stopIfTrue="1">
      <formula>AND(COUNT($I$9:$I$18)&lt;$F$1,I9="")</formula>
    </cfRule>
  </conditionalFormatting>
  <conditionalFormatting sqref="B48:E48">
    <cfRule type="cellIs" dxfId="32" priority="12" stopIfTrue="1" operator="equal">
      <formula>FALSE</formula>
    </cfRule>
  </conditionalFormatting>
  <conditionalFormatting sqref="C9:C17 E9:G17">
    <cfRule type="expression" dxfId="31" priority="13" stopIfTrue="1">
      <formula>AND($B$48=FALSE,ISBLANK(C9))</formula>
    </cfRule>
  </conditionalFormatting>
  <conditionalFormatting sqref="I18">
    <cfRule type="expression" dxfId="30" priority="5">
      <formula>OR(COUNT($I$9:$I$18)&gt;F1,AND(COUNT($I$9:$I$18)&lt;F1,I18=""))</formula>
    </cfRule>
  </conditionalFormatting>
  <conditionalFormatting sqref="H18">
    <cfRule type="expression" dxfId="29" priority="3" stopIfTrue="1">
      <formula>AND(COUNT($H$9:$H$18)&lt;$F$1,ISBLANK(H18))</formula>
    </cfRule>
  </conditionalFormatting>
  <conditionalFormatting sqref="C18 E18:G18">
    <cfRule type="expression" dxfId="28" priority="4" stopIfTrue="1">
      <formula>AND($B$48=FALSE,ISBLANK(C18))</formula>
    </cfRule>
  </conditionalFormatting>
  <conditionalFormatting sqref="G48">
    <cfRule type="expression" dxfId="27" priority="1">
      <formula>$L$46="Nein"</formula>
    </cfRule>
    <cfRule type="expression" dxfId="26" priority="2">
      <formula>OR($L$47="Nein",AND($L$46="Ja",$G$48=""))</formula>
    </cfRule>
  </conditionalFormatting>
  <dataValidations count="6">
    <dataValidation type="whole" allowBlank="1" showInputMessage="1" showErrorMessage="1" errorTitle="Eingegebener Wert ist ungültig" error="Es können nur ganze Zahlen zwischen 1 und 50 eingegeben werden." sqref="G48">
      <formula1>1</formula1>
      <formula2>50</formula2>
    </dataValidation>
    <dataValidation type="date" allowBlank="1" showInputMessage="1" showErrorMessage="1" errorTitle="Eigegebener Wert ist ungültig" error="Es muß ein gültiges Datum eingegeben werden._x000a_Die Teilnehmer müssen zwischen 10 und 18 Jahren alt sein (Geburtsjahr)" sqref="H9:H18">
      <formula1>DATE(YEAR(I$4)-18,1,1)</formula1>
      <formula2>DATE(YEAR(I$4)-10,12,31)</formula2>
    </dataValidation>
    <dataValidation type="list" allowBlank="1" showDropDown="1" showErrorMessage="1" errorTitle="Eingegebener Wert ist ungültig" error="Es können nur die Werte 1, 3 oder 5 eingegeben werden" sqref="D24:E28 D34:E42">
      <formula1>"1,3,5"</formula1>
    </dataValidation>
    <dataValidation type="whole" allowBlank="1" showErrorMessage="1" errorTitle="Eingegebener Wert ist ungültig" error="Es können nur ganze Zahlen eingegeben werden" sqref="E31">
      <formula1>0</formula1>
      <formula2>60</formula2>
    </dataValidation>
    <dataValidation type="whole" allowBlank="1" showErrorMessage="1" errorTitle="Eingegebener Wert ist ungültig" error="Es können nur ganze Zahlen von 0 bis 60 eingegeben werden" sqref="G30:G31 E45 E30 G45">
      <formula1>0</formula1>
      <formula2>60</formula2>
    </dataValidation>
    <dataValidation type="whole" allowBlank="1" showInputMessage="1" showErrorMessage="1" errorTitle="Eingegebener Wert ungültig" error="Es können nur ganze Zahlen von 0 bis 50 eingegeben werden" sqref="H24:H28 H34:H42">
      <formula1>0</formula1>
      <formula2>1000</formula2>
    </dataValidation>
  </dataValidations>
  <pageMargins left="0.59055118110236227" right="0.39370078740157483" top="0.78740157480314965" bottom="0.78740157480314965" header="0.31496062992125984" footer="0.39370078740157483"/>
  <pageSetup paperSize="9" scale="95" orientation="portrait" r:id="rId1"/>
  <headerFooter>
    <oddFooter>&amp;R&amp;8Druck: &amp;D/&amp;T&amp;L&amp;06BWB-Auswertung V1.3_x000D_(c)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32641" r:id="rId4" name="Check Box 1">
              <controlPr defaultSize="0" print="0" autoFill="0" autoLine="0" autoPict="0">
                <anchor moveWithCells="1">
                  <from>
                    <xdr:col>1</xdr:col>
                    <xdr:colOff>114300</xdr:colOff>
                    <xdr:row>47</xdr:row>
                    <xdr:rowOff>57150</xdr:rowOff>
                  </from>
                  <to>
                    <xdr:col>4</xdr:col>
                    <xdr:colOff>590550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642" r:id="rId5" name="Check Box 2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8</xdr:row>
                    <xdr:rowOff>0</xdr:rowOff>
                  </from>
                  <to>
                    <xdr:col>2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643" r:id="rId6" name="Check Box 3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9</xdr:row>
                    <xdr:rowOff>0</xdr:rowOff>
                  </from>
                  <to>
                    <xdr:col>2</xdr:col>
                    <xdr:colOff>85725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644" r:id="rId7" name="Check Box 4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10</xdr:row>
                    <xdr:rowOff>0</xdr:rowOff>
                  </from>
                  <to>
                    <xdr:col>2</xdr:col>
                    <xdr:colOff>85725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645" r:id="rId8" name="Check Box 5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11</xdr:row>
                    <xdr:rowOff>0</xdr:rowOff>
                  </from>
                  <to>
                    <xdr:col>2</xdr:col>
                    <xdr:colOff>85725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646" r:id="rId9" name="Check Box 6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12</xdr:row>
                    <xdr:rowOff>0</xdr:rowOff>
                  </from>
                  <to>
                    <xdr:col>2</xdr:col>
                    <xdr:colOff>85725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647" r:id="rId10" name="Check Box 7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13</xdr:row>
                    <xdr:rowOff>0</xdr:rowOff>
                  </from>
                  <to>
                    <xdr:col>2</xdr:col>
                    <xdr:colOff>85725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648" r:id="rId11" name="Check Box 8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14</xdr:row>
                    <xdr:rowOff>0</xdr:rowOff>
                  </from>
                  <to>
                    <xdr:col>2</xdr:col>
                    <xdr:colOff>85725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649" r:id="rId12" name="Check Box 9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15</xdr:row>
                    <xdr:rowOff>0</xdr:rowOff>
                  </from>
                  <to>
                    <xdr:col>2</xdr:col>
                    <xdr:colOff>85725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650" r:id="rId13" name="Check Box 10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16</xdr:row>
                    <xdr:rowOff>0</xdr:rowOff>
                  </from>
                  <to>
                    <xdr:col>2</xdr:col>
                    <xdr:colOff>85725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651" r:id="rId14" name="Check Box 11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17</xdr:row>
                    <xdr:rowOff>0</xdr:rowOff>
                  </from>
                  <to>
                    <xdr:col>2</xdr:col>
                    <xdr:colOff>85725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652" r:id="rId15" name="Button 12">
              <controlPr defaultSize="0" print="0" autoFill="0" autoPict="0" macro="[0]!WBDrucken">
                <anchor moveWithCells="1">
                  <from>
                    <xdr:col>7</xdr:col>
                    <xdr:colOff>695325</xdr:colOff>
                    <xdr:row>48</xdr:row>
                    <xdr:rowOff>123825</xdr:rowOff>
                  </from>
                  <to>
                    <xdr:col>8</xdr:col>
                    <xdr:colOff>447675</xdr:colOff>
                    <xdr:row>49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9">
    <pageSetUpPr fitToPage="1"/>
  </sheetPr>
  <dimension ref="A1:M51"/>
  <sheetViews>
    <sheetView zoomScaleNormal="100" workbookViewId="0">
      <pane ySplit="3" topLeftCell="A4" activePane="bottomLeft" state="frozen"/>
      <selection activeCell="C9" sqref="C9:D9"/>
      <selection pane="bottomLeft" activeCell="C9" sqref="C9:D9"/>
    </sheetView>
  </sheetViews>
  <sheetFormatPr baseColWidth="10" defaultRowHeight="12.75" x14ac:dyDescent="0.2"/>
  <cols>
    <col min="1" max="2" width="5.28515625" style="19" customWidth="1"/>
    <col min="3" max="3" width="19" style="19" customWidth="1"/>
    <col min="4" max="7" width="9.85546875" style="19" customWidth="1"/>
    <col min="8" max="8" width="19" style="19" customWidth="1"/>
    <col min="9" max="9" width="14.42578125" style="19" customWidth="1"/>
    <col min="10" max="10" width="5.28515625" style="19" customWidth="1"/>
    <col min="11" max="11" width="11.42578125" style="19"/>
    <col min="12" max="13" width="11.42578125" style="178" hidden="1" customWidth="1"/>
    <col min="14" max="16384" width="11.42578125" style="19"/>
  </cols>
  <sheetData>
    <row r="1" spans="1:13" ht="21" thickBot="1" x14ac:dyDescent="0.25">
      <c r="A1" s="73" t="str">
        <f ca="1">HYPERLINK("["&amp;MID(CELL("Dateiname"), SEARCH("[", CELL("Dateiname"))+1, SEARCH("]", CELL("Dateiname"))- SEARCH("[", CELL("Dateiname")) -1)&amp;"]'Teilnehmer'!A"&amp;I3+5,"◄")</f>
        <v>◄</v>
      </c>
      <c r="B1" s="263"/>
      <c r="C1" s="76" t="s">
        <v>21</v>
      </c>
      <c r="D1" s="77" t="str">
        <f ca="1">IF(VLOOKUP($I$3,Teilnehmer!$B$6:$H$125,3)="x","Gruppe",IF((VLOOKUP($I$3,Teilnehmer!$B$6:$H$125,4)="x"),"Staffel","Fehler"))</f>
        <v>Fehler</v>
      </c>
      <c r="E1" s="75" t="s">
        <v>86</v>
      </c>
      <c r="F1" s="78">
        <f ca="1">IF(D1="Staffel",6,9)</f>
        <v>9</v>
      </c>
      <c r="G1" s="76">
        <f ca="1">IF(D1="Staffel",10,14)</f>
        <v>14</v>
      </c>
      <c r="H1" s="75" t="s">
        <v>87</v>
      </c>
      <c r="I1" s="77" t="str">
        <f ca="1">IF((VLOOKUP($I$3,Teilnehmer!B6:C125,2))="","",VLOOKUP($I$3,Teilnehmer!$B$6:$I$125,8))</f>
        <v/>
      </c>
      <c r="J1" s="18" t="str">
        <f ca="1">HYPERLINK("["&amp;MID(CELL("Dateiname"), SEARCH("[", CELL("Dateiname"))+1, SEARCH("]", CELL("Dateiname"))- SEARCH("[", CELL("Dateiname")) -1)&amp;"]'"&amp;$I$3&amp;"'!B51","▼")</f>
        <v>▼</v>
      </c>
      <c r="L1" s="181">
        <v>0</v>
      </c>
      <c r="M1" s="181" t="s">
        <v>186</v>
      </c>
    </row>
    <row r="2" spans="1:13" ht="16.5" x14ac:dyDescent="0.2">
      <c r="A2" s="265"/>
      <c r="B2" s="377" t="s">
        <v>18</v>
      </c>
      <c r="C2" s="378"/>
      <c r="D2" s="378" t="str">
        <f ca="1">IF((VLOOKUP($I$3,Teilnehmer!B6:C125,2))="","",VLOOKUP($I$3,Teilnehmer!B6:C125,2))</f>
        <v/>
      </c>
      <c r="E2" s="378"/>
      <c r="F2" s="378"/>
      <c r="G2" s="379"/>
      <c r="H2" s="20" t="s">
        <v>19</v>
      </c>
      <c r="I2" s="129" t="str">
        <f ca="1">IF((VLOOKUP($I$3,Teilnehmer!B6:V125,2))="","",IF(Teilnehmer!J2="Nein","",VLOOKUP($I$3,Teilnehmer!B6:V125,21)))</f>
        <v/>
      </c>
      <c r="J2" s="265"/>
      <c r="L2" s="181" t="s">
        <v>183</v>
      </c>
    </row>
    <row r="3" spans="1:13" ht="17.25" thickBot="1" x14ac:dyDescent="0.25">
      <c r="A3" s="265"/>
      <c r="B3" s="380" t="s">
        <v>4</v>
      </c>
      <c r="C3" s="381"/>
      <c r="D3" s="381" t="str">
        <f ca="1">IF(VLOOKUP($I$3,Teilnehmer!$B$6:$C$125,2)="","",IF(Startseite!$C$8="","",Startseite!$C$8))</f>
        <v/>
      </c>
      <c r="E3" s="381"/>
      <c r="F3" s="381"/>
      <c r="G3" s="382"/>
      <c r="H3" s="21" t="s">
        <v>20</v>
      </c>
      <c r="I3" s="22">
        <f ca="1">VALUE(MID(CELL("dateiname",A1),FIND("]",CELL("dateiname",A1))+1,255))</f>
        <v>9</v>
      </c>
      <c r="J3" s="265"/>
    </row>
    <row r="4" spans="1:13" ht="16.5" x14ac:dyDescent="0.25">
      <c r="A4" s="265"/>
      <c r="B4" s="380" t="s">
        <v>5</v>
      </c>
      <c r="C4" s="381"/>
      <c r="D4" s="381" t="str">
        <f ca="1">IF(VLOOKUP($I$3,Teilnehmer!$B$6:$C$125,2)="","",IF(Startseite!$C$10="","",Startseite!$C$10))</f>
        <v/>
      </c>
      <c r="E4" s="381"/>
      <c r="F4" s="381"/>
      <c r="G4" s="382"/>
      <c r="H4" s="23" t="s">
        <v>2</v>
      </c>
      <c r="I4" s="74">
        <f ca="1">Startseite!$C$6</f>
        <v>43331</v>
      </c>
      <c r="J4" s="265"/>
    </row>
    <row r="5" spans="1:13" ht="17.25" thickBot="1" x14ac:dyDescent="0.25">
      <c r="A5" s="265"/>
      <c r="B5" s="385" t="s">
        <v>6</v>
      </c>
      <c r="C5" s="386"/>
      <c r="D5" s="386" t="str">
        <f ca="1">IF(VLOOKUP($I$3,Teilnehmer!$B$6:$C$125,2)="","",IF(Startseite!$C$12="","",Startseite!$C$12))</f>
        <v/>
      </c>
      <c r="E5" s="386"/>
      <c r="F5" s="386"/>
      <c r="G5" s="387"/>
      <c r="H5" s="388" t="str">
        <f ca="1">"Wertung: "&amp;IF(VLOOKUP($I$3,Teilnehmer!$B$6:$H$125,3)="x","Gruppe",IF((VLOOKUP($I$3,Teilnehmer!$B$6:$H$125,4)="x"),"Staffel",""))&amp;" "&amp;IF(VLOOKUP($I$3,Teilnehmer!$B$6:$H$125,5)="x","Jungen",IF((VLOOKUP($I$3,Teilnehmer!$B$6:$H$125,6)="x"),"Mädchen",IF((VLOOKUP($I$3,Teilnehmer!$B$6:$H$125,7)="x"),IF(VLOOKUP($I$3,Teilnehmer!$B$6:$I$125,8)="A+B-Teil","AK",IF(VLOOKUP($I$3,Teilnehmer!$B$6:$I$125,8)="Nur A-Teil","AK-nurA",IF(VLOOKUP($I$3,Teilnehmer!$B$6:$I$125,8)="Nur B-Teil","AK-NurB",""))),"")))</f>
        <v xml:space="preserve">Wertung:  </v>
      </c>
      <c r="I5" s="389"/>
      <c r="J5" s="265"/>
    </row>
    <row r="6" spans="1:13" ht="6.95" customHeight="1" thickBot="1" x14ac:dyDescent="0.25">
      <c r="A6" s="265"/>
      <c r="B6" s="390"/>
      <c r="C6" s="390"/>
      <c r="D6" s="390"/>
      <c r="E6" s="390"/>
      <c r="F6" s="390"/>
      <c r="G6" s="390"/>
      <c r="H6" s="390"/>
      <c r="I6" s="390"/>
      <c r="J6" s="265"/>
    </row>
    <row r="7" spans="1:13" ht="17.25" thickBot="1" x14ac:dyDescent="0.3">
      <c r="A7" s="265"/>
      <c r="B7" s="391" t="s">
        <v>22</v>
      </c>
      <c r="C7" s="392"/>
      <c r="D7" s="392"/>
      <c r="E7" s="392"/>
      <c r="F7" s="392"/>
      <c r="G7" s="392"/>
      <c r="H7" s="392"/>
      <c r="I7" s="393"/>
      <c r="J7" s="265"/>
    </row>
    <row r="8" spans="1:13" ht="16.5" thickBot="1" x14ac:dyDescent="0.3">
      <c r="A8" s="265"/>
      <c r="B8" s="24" t="s">
        <v>23</v>
      </c>
      <c r="C8" s="394" t="s">
        <v>24</v>
      </c>
      <c r="D8" s="394"/>
      <c r="E8" s="394" t="s">
        <v>25</v>
      </c>
      <c r="F8" s="394"/>
      <c r="G8" s="394"/>
      <c r="H8" s="25" t="s">
        <v>26</v>
      </c>
      <c r="I8" s="26" t="s">
        <v>27</v>
      </c>
      <c r="J8" s="265"/>
      <c r="L8" s="178" t="b">
        <f>IF(OR(L9:L18),TRUE,FALSE)</f>
        <v>0</v>
      </c>
      <c r="M8" s="178" t="s">
        <v>235</v>
      </c>
    </row>
    <row r="9" spans="1:13" ht="15.75" x14ac:dyDescent="0.25">
      <c r="A9" s="27" t="b">
        <v>1</v>
      </c>
      <c r="B9" s="28">
        <v>1</v>
      </c>
      <c r="C9" s="383"/>
      <c r="D9" s="383"/>
      <c r="E9" s="383"/>
      <c r="F9" s="383"/>
      <c r="G9" s="383"/>
      <c r="H9" s="29"/>
      <c r="I9" s="30" t="str">
        <f>IF(OR(A9=FALSE,ISBLANK(H9)),"",(YEAR(I$4)-YEAR(H9)))</f>
        <v/>
      </c>
      <c r="J9" s="265"/>
      <c r="L9" s="178" t="b">
        <f t="shared" ref="L9:L18" si="0">IF(OR(C9&lt;&gt;"",E9&lt;&gt;"",H9&lt;&gt;""),TRUE,FALSE)</f>
        <v>0</v>
      </c>
      <c r="M9" s="178" t="s">
        <v>225</v>
      </c>
    </row>
    <row r="10" spans="1:13" ht="15.75" x14ac:dyDescent="0.25">
      <c r="A10" s="27" t="b">
        <v>1</v>
      </c>
      <c r="B10" s="31">
        <v>2</v>
      </c>
      <c r="C10" s="384"/>
      <c r="D10" s="384"/>
      <c r="E10" s="384"/>
      <c r="F10" s="384"/>
      <c r="G10" s="384"/>
      <c r="H10" s="29"/>
      <c r="I10" s="30" t="str">
        <f t="shared" ref="I10:I18" si="1">IF(OR(A10=FALSE,ISBLANK(H10)),"",(YEAR(I$4)-YEAR(H10)))</f>
        <v/>
      </c>
      <c r="J10" s="265"/>
      <c r="L10" s="178" t="b">
        <f t="shared" si="0"/>
        <v>0</v>
      </c>
      <c r="M10" s="178" t="s">
        <v>226</v>
      </c>
    </row>
    <row r="11" spans="1:13" ht="15.75" x14ac:dyDescent="0.25">
      <c r="A11" s="27" t="b">
        <v>1</v>
      </c>
      <c r="B11" s="31">
        <v>3</v>
      </c>
      <c r="C11" s="384"/>
      <c r="D11" s="384"/>
      <c r="E11" s="384"/>
      <c r="F11" s="384"/>
      <c r="G11" s="384"/>
      <c r="H11" s="29"/>
      <c r="I11" s="30" t="str">
        <f t="shared" si="1"/>
        <v/>
      </c>
      <c r="J11" s="265"/>
      <c r="L11" s="178" t="b">
        <f t="shared" si="0"/>
        <v>0</v>
      </c>
      <c r="M11" s="178" t="s">
        <v>227</v>
      </c>
    </row>
    <row r="12" spans="1:13" ht="15.75" x14ac:dyDescent="0.25">
      <c r="A12" s="27" t="b">
        <v>1</v>
      </c>
      <c r="B12" s="31">
        <v>4</v>
      </c>
      <c r="C12" s="384"/>
      <c r="D12" s="384"/>
      <c r="E12" s="384"/>
      <c r="F12" s="384"/>
      <c r="G12" s="384"/>
      <c r="H12" s="29"/>
      <c r="I12" s="30" t="str">
        <f t="shared" si="1"/>
        <v/>
      </c>
      <c r="J12" s="265"/>
      <c r="L12" s="178" t="b">
        <f t="shared" si="0"/>
        <v>0</v>
      </c>
      <c r="M12" s="178" t="s">
        <v>228</v>
      </c>
    </row>
    <row r="13" spans="1:13" ht="15.75" x14ac:dyDescent="0.25">
      <c r="A13" s="27" t="b">
        <v>1</v>
      </c>
      <c r="B13" s="31">
        <v>5</v>
      </c>
      <c r="C13" s="384"/>
      <c r="D13" s="384"/>
      <c r="E13" s="384"/>
      <c r="F13" s="384"/>
      <c r="G13" s="384"/>
      <c r="H13" s="29"/>
      <c r="I13" s="30" t="str">
        <f t="shared" si="1"/>
        <v/>
      </c>
      <c r="J13" s="265"/>
      <c r="L13" s="178" t="b">
        <f t="shared" si="0"/>
        <v>0</v>
      </c>
      <c r="M13" s="178" t="s">
        <v>229</v>
      </c>
    </row>
    <row r="14" spans="1:13" ht="15.75" x14ac:dyDescent="0.25">
      <c r="A14" s="27" t="b">
        <v>1</v>
      </c>
      <c r="B14" s="31">
        <v>6</v>
      </c>
      <c r="C14" s="384"/>
      <c r="D14" s="384"/>
      <c r="E14" s="384"/>
      <c r="F14" s="384"/>
      <c r="G14" s="384"/>
      <c r="H14" s="29"/>
      <c r="I14" s="30" t="str">
        <f t="shared" si="1"/>
        <v/>
      </c>
      <c r="J14" s="265"/>
      <c r="L14" s="178" t="b">
        <f t="shared" si="0"/>
        <v>0</v>
      </c>
      <c r="M14" s="178" t="s">
        <v>230</v>
      </c>
    </row>
    <row r="15" spans="1:13" ht="15.75" x14ac:dyDescent="0.25">
      <c r="A15" s="27" t="b">
        <v>1</v>
      </c>
      <c r="B15" s="31">
        <v>7</v>
      </c>
      <c r="C15" s="384"/>
      <c r="D15" s="384"/>
      <c r="E15" s="384"/>
      <c r="F15" s="384"/>
      <c r="G15" s="384"/>
      <c r="H15" s="29"/>
      <c r="I15" s="30" t="str">
        <f t="shared" si="1"/>
        <v/>
      </c>
      <c r="J15" s="265"/>
      <c r="L15" s="178" t="b">
        <f t="shared" si="0"/>
        <v>0</v>
      </c>
      <c r="M15" s="178" t="s">
        <v>231</v>
      </c>
    </row>
    <row r="16" spans="1:13" ht="15.75" x14ac:dyDescent="0.25">
      <c r="A16" s="27" t="b">
        <v>1</v>
      </c>
      <c r="B16" s="31">
        <v>8</v>
      </c>
      <c r="C16" s="384"/>
      <c r="D16" s="384"/>
      <c r="E16" s="384"/>
      <c r="F16" s="384"/>
      <c r="G16" s="384"/>
      <c r="H16" s="29"/>
      <c r="I16" s="30" t="str">
        <f t="shared" si="1"/>
        <v/>
      </c>
      <c r="J16" s="265"/>
      <c r="L16" s="178" t="b">
        <f t="shared" si="0"/>
        <v>0</v>
      </c>
      <c r="M16" s="178" t="s">
        <v>232</v>
      </c>
    </row>
    <row r="17" spans="1:13" ht="15.75" x14ac:dyDescent="0.25">
      <c r="A17" s="27" t="b">
        <v>1</v>
      </c>
      <c r="B17" s="31">
        <v>9</v>
      </c>
      <c r="C17" s="384"/>
      <c r="D17" s="384"/>
      <c r="E17" s="384"/>
      <c r="F17" s="384"/>
      <c r="G17" s="384"/>
      <c r="H17" s="29"/>
      <c r="I17" s="30" t="str">
        <f t="shared" si="1"/>
        <v/>
      </c>
      <c r="J17" s="265"/>
      <c r="L17" s="178" t="b">
        <f t="shared" si="0"/>
        <v>0</v>
      </c>
      <c r="M17" s="178" t="s">
        <v>233</v>
      </c>
    </row>
    <row r="18" spans="1:13" ht="16.5" thickBot="1" x14ac:dyDescent="0.3">
      <c r="A18" s="27" t="b">
        <v>0</v>
      </c>
      <c r="B18" s="32" t="s">
        <v>28</v>
      </c>
      <c r="C18" s="384"/>
      <c r="D18" s="384"/>
      <c r="E18" s="384"/>
      <c r="F18" s="384"/>
      <c r="G18" s="384"/>
      <c r="H18" s="29"/>
      <c r="I18" s="30" t="str">
        <f t="shared" si="1"/>
        <v/>
      </c>
      <c r="J18" s="265"/>
      <c r="L18" s="178" t="b">
        <f t="shared" si="0"/>
        <v>0</v>
      </c>
      <c r="M18" s="178" t="s">
        <v>234</v>
      </c>
    </row>
    <row r="19" spans="1:13" ht="15.75" x14ac:dyDescent="0.25">
      <c r="A19" s="265"/>
      <c r="B19" s="403"/>
      <c r="C19" s="404"/>
      <c r="D19" s="404"/>
      <c r="E19" s="404"/>
      <c r="F19" s="404"/>
      <c r="G19" s="405"/>
      <c r="H19" s="33" t="s">
        <v>29</v>
      </c>
      <c r="I19" s="34">
        <f>SUM(I9:I18)</f>
        <v>0</v>
      </c>
      <c r="J19" s="265"/>
    </row>
    <row r="20" spans="1:13" ht="16.5" thickBot="1" x14ac:dyDescent="0.3">
      <c r="A20" s="265"/>
      <c r="B20" s="406" t="s">
        <v>30</v>
      </c>
      <c r="C20" s="407"/>
      <c r="D20" s="407"/>
      <c r="E20" s="407"/>
      <c r="F20" s="407"/>
      <c r="G20" s="408"/>
      <c r="H20" s="35" t="str">
        <f ca="1">"Alter : "&amp;F1</f>
        <v>Alter : 9</v>
      </c>
      <c r="I20" s="36">
        <f ca="1">ROUND(I19/F1,0)</f>
        <v>0</v>
      </c>
      <c r="J20" s="265"/>
    </row>
    <row r="21" spans="1:13" ht="6.95" customHeight="1" thickBot="1" x14ac:dyDescent="0.25">
      <c r="A21" s="265"/>
      <c r="B21" s="390"/>
      <c r="C21" s="390"/>
      <c r="D21" s="390"/>
      <c r="E21" s="390"/>
      <c r="F21" s="390"/>
      <c r="G21" s="390"/>
      <c r="H21" s="390"/>
      <c r="I21" s="390"/>
      <c r="J21" s="265"/>
    </row>
    <row r="22" spans="1:13" ht="17.25" thickBot="1" x14ac:dyDescent="0.3">
      <c r="A22" s="265"/>
      <c r="B22" s="391" t="s">
        <v>31</v>
      </c>
      <c r="C22" s="392"/>
      <c r="D22" s="392"/>
      <c r="E22" s="392"/>
      <c r="F22" s="392"/>
      <c r="G22" s="392"/>
      <c r="H22" s="392"/>
      <c r="I22" s="393"/>
      <c r="J22" s="265"/>
    </row>
    <row r="23" spans="1:13" ht="15.75" x14ac:dyDescent="0.25">
      <c r="A23" s="265"/>
      <c r="B23" s="395" t="s">
        <v>32</v>
      </c>
      <c r="C23" s="396"/>
      <c r="D23" s="397" t="s">
        <v>33</v>
      </c>
      <c r="E23" s="397"/>
      <c r="F23" s="398" t="s">
        <v>34</v>
      </c>
      <c r="G23" s="398"/>
      <c r="H23" s="37" t="s">
        <v>35</v>
      </c>
      <c r="I23" s="88">
        <v>1000</v>
      </c>
      <c r="J23" s="265"/>
    </row>
    <row r="24" spans="1:13" ht="15.75" x14ac:dyDescent="0.25">
      <c r="A24" s="265"/>
      <c r="B24" s="399" t="s">
        <v>36</v>
      </c>
      <c r="C24" s="400"/>
      <c r="D24" s="401"/>
      <c r="E24" s="401"/>
      <c r="F24" s="402" t="s">
        <v>37</v>
      </c>
      <c r="G24" s="402"/>
      <c r="H24" s="39"/>
      <c r="I24" s="409"/>
      <c r="J24" s="265"/>
      <c r="L24" s="178" t="b">
        <f>IF(AND(D24&lt;&gt;"",D25&lt;&gt;"",D26&lt;&gt;"",D27&lt;&gt;""),TRUE,FALSE)</f>
        <v>0</v>
      </c>
      <c r="M24" s="179" t="s">
        <v>98</v>
      </c>
    </row>
    <row r="25" spans="1:13" ht="15.75" x14ac:dyDescent="0.25">
      <c r="A25" s="265"/>
      <c r="B25" s="399" t="s">
        <v>38</v>
      </c>
      <c r="C25" s="400"/>
      <c r="D25" s="401"/>
      <c r="E25" s="401"/>
      <c r="F25" s="402" t="s">
        <v>37</v>
      </c>
      <c r="G25" s="402"/>
      <c r="H25" s="39"/>
      <c r="I25" s="410"/>
      <c r="J25" s="265"/>
      <c r="L25" s="178" t="b">
        <f ca="1">IF(OR(D1="Staffel",AND(D1="Gruppe",D28&lt;&gt;"")),TRUE,FALSE)</f>
        <v>0</v>
      </c>
      <c r="M25" s="178" t="s">
        <v>99</v>
      </c>
    </row>
    <row r="26" spans="1:13" ht="15.75" x14ac:dyDescent="0.25">
      <c r="A26" s="265"/>
      <c r="B26" s="399" t="s">
        <v>39</v>
      </c>
      <c r="C26" s="400"/>
      <c r="D26" s="401"/>
      <c r="E26" s="401"/>
      <c r="F26" s="402" t="s">
        <v>37</v>
      </c>
      <c r="G26" s="402"/>
      <c r="H26" s="39"/>
      <c r="I26" s="410"/>
      <c r="J26" s="265"/>
      <c r="L26" s="178" t="b">
        <f>IF(AND(E30&lt;&gt;"",G30&lt;&gt;"",G31&lt;&gt;""),TRUE,FALSE)</f>
        <v>0</v>
      </c>
      <c r="M26" s="178" t="s">
        <v>100</v>
      </c>
    </row>
    <row r="27" spans="1:13" ht="15.75" x14ac:dyDescent="0.25">
      <c r="A27" s="265"/>
      <c r="B27" s="399" t="s">
        <v>40</v>
      </c>
      <c r="C27" s="400"/>
      <c r="D27" s="401"/>
      <c r="E27" s="401"/>
      <c r="F27" s="402" t="s">
        <v>37</v>
      </c>
      <c r="G27" s="402"/>
      <c r="H27" s="39"/>
      <c r="I27" s="410"/>
      <c r="J27" s="265"/>
      <c r="L27" s="178" t="b">
        <f ca="1">AND(L24,L25,L26)</f>
        <v>0</v>
      </c>
      <c r="M27" s="178" t="s">
        <v>101</v>
      </c>
    </row>
    <row r="28" spans="1:13" ht="15.75" x14ac:dyDescent="0.25">
      <c r="A28" s="265"/>
      <c r="B28" s="399" t="s">
        <v>41</v>
      </c>
      <c r="C28" s="400"/>
      <c r="D28" s="401"/>
      <c r="E28" s="401"/>
      <c r="F28" s="402" t="s">
        <v>37</v>
      </c>
      <c r="G28" s="402"/>
      <c r="H28" s="39"/>
      <c r="I28" s="411"/>
      <c r="J28" s="265"/>
    </row>
    <row r="29" spans="1:13" ht="15.75" x14ac:dyDescent="0.25">
      <c r="A29" s="265"/>
      <c r="B29" s="421" t="s">
        <v>42</v>
      </c>
      <c r="C29" s="422"/>
      <c r="D29" s="422"/>
      <c r="E29" s="422"/>
      <c r="F29" s="422"/>
      <c r="G29" s="422"/>
      <c r="H29" s="40" t="s">
        <v>43</v>
      </c>
      <c r="I29" s="41">
        <f>SUM(H24:H28)</f>
        <v>0</v>
      </c>
      <c r="J29" s="265"/>
    </row>
    <row r="30" spans="1:13" ht="15.75" x14ac:dyDescent="0.25">
      <c r="A30" s="265"/>
      <c r="B30" s="419" t="s">
        <v>44</v>
      </c>
      <c r="C30" s="420"/>
      <c r="D30" s="42" t="s">
        <v>45</v>
      </c>
      <c r="E30" s="43"/>
      <c r="F30" s="42" t="s">
        <v>46</v>
      </c>
      <c r="G30" s="43"/>
      <c r="H30" s="44">
        <f ca="1">IF(D1="Staffel",Startseite!$E$28,Startseite!$E$27)</f>
        <v>4.1666666666666666E-3</v>
      </c>
      <c r="I30" s="45">
        <f ca="1">IF((((E30*60)+G30)-H30*24*3600)&gt;0,(((E30*60)+G30)-H30*24*3600),0)</f>
        <v>0</v>
      </c>
      <c r="J30" s="265"/>
    </row>
    <row r="31" spans="1:13" ht="16.5" thickBot="1" x14ac:dyDescent="0.3">
      <c r="A31" s="265"/>
      <c r="B31" s="419" t="s">
        <v>47</v>
      </c>
      <c r="C31" s="420"/>
      <c r="D31" s="42" t="s">
        <v>45</v>
      </c>
      <c r="E31" s="43"/>
      <c r="F31" s="42" t="s">
        <v>46</v>
      </c>
      <c r="G31" s="43"/>
      <c r="H31" s="46" t="s">
        <v>43</v>
      </c>
      <c r="I31" s="47">
        <f>IF(E31="",G31,((E31*60)+G31))</f>
        <v>0</v>
      </c>
      <c r="J31" s="265"/>
    </row>
    <row r="32" spans="1:13" ht="16.5" thickBot="1" x14ac:dyDescent="0.3">
      <c r="A32" s="265"/>
      <c r="B32" s="412" t="s">
        <v>48</v>
      </c>
      <c r="C32" s="413"/>
      <c r="D32" s="413"/>
      <c r="E32" s="413"/>
      <c r="F32" s="413"/>
      <c r="G32" s="413"/>
      <c r="H32" s="414"/>
      <c r="I32" s="48">
        <f ca="1">I23-I29-I30-I31</f>
        <v>1000</v>
      </c>
      <c r="J32" s="265"/>
    </row>
    <row r="33" spans="1:13" ht="15.75" x14ac:dyDescent="0.25">
      <c r="A33" s="265"/>
      <c r="B33" s="415" t="s">
        <v>49</v>
      </c>
      <c r="C33" s="416"/>
      <c r="D33" s="417" t="s">
        <v>33</v>
      </c>
      <c r="E33" s="417"/>
      <c r="F33" s="418" t="s">
        <v>34</v>
      </c>
      <c r="G33" s="418"/>
      <c r="H33" s="49" t="s">
        <v>35</v>
      </c>
      <c r="I33" s="38">
        <v>400</v>
      </c>
      <c r="J33" s="265"/>
    </row>
    <row r="34" spans="1:13" ht="15.75" x14ac:dyDescent="0.25">
      <c r="A34" s="265"/>
      <c r="B34" s="419" t="s">
        <v>50</v>
      </c>
      <c r="C34" s="420"/>
      <c r="D34" s="401"/>
      <c r="E34" s="401"/>
      <c r="F34" s="402" t="s">
        <v>37</v>
      </c>
      <c r="G34" s="402"/>
      <c r="H34" s="39"/>
      <c r="I34" s="423"/>
      <c r="J34" s="265"/>
    </row>
    <row r="35" spans="1:13" ht="15.75" x14ac:dyDescent="0.25">
      <c r="A35" s="265"/>
      <c r="B35" s="419" t="s">
        <v>51</v>
      </c>
      <c r="C35" s="420"/>
      <c r="D35" s="401"/>
      <c r="E35" s="401"/>
      <c r="F35" s="402" t="s">
        <v>37</v>
      </c>
      <c r="G35" s="402"/>
      <c r="H35" s="39"/>
      <c r="I35" s="424"/>
      <c r="J35" s="265"/>
      <c r="L35" s="178" t="b">
        <f>IF(AND(D34&lt;&gt;"",D35&lt;&gt;"",D36&lt;&gt;"",D37&lt;&gt;"",D38&lt;&gt;"",D39&lt;&gt;""),TRUE,FALSE)</f>
        <v>0</v>
      </c>
      <c r="M35" s="179" t="s">
        <v>103</v>
      </c>
    </row>
    <row r="36" spans="1:13" ht="15.75" x14ac:dyDescent="0.25">
      <c r="A36" s="265"/>
      <c r="B36" s="419" t="s">
        <v>52</v>
      </c>
      <c r="C36" s="420"/>
      <c r="D36" s="401"/>
      <c r="E36" s="401"/>
      <c r="F36" s="402" t="s">
        <v>37</v>
      </c>
      <c r="G36" s="402"/>
      <c r="H36" s="39"/>
      <c r="I36" s="424"/>
      <c r="J36" s="265"/>
      <c r="L36" s="178" t="b">
        <f ca="1">IF(OR(D1="Staffel",AND(D1="Gruppe",D40&lt;&gt;"",D41&lt;&gt;"",D42&lt;&gt;"")),TRUE,FALSE)</f>
        <v>0</v>
      </c>
      <c r="M36" s="178" t="s">
        <v>104</v>
      </c>
    </row>
    <row r="37" spans="1:13" ht="15.75" x14ac:dyDescent="0.25">
      <c r="A37" s="265"/>
      <c r="B37" s="419" t="s">
        <v>53</v>
      </c>
      <c r="C37" s="420"/>
      <c r="D37" s="401"/>
      <c r="E37" s="401"/>
      <c r="F37" s="402" t="s">
        <v>37</v>
      </c>
      <c r="G37" s="402"/>
      <c r="H37" s="39"/>
      <c r="I37" s="424"/>
      <c r="J37" s="265"/>
      <c r="L37" s="178" t="b">
        <f>IF(AND(E45&lt;&gt;"",G45&lt;&gt;""),TRUE,FALSE)</f>
        <v>0</v>
      </c>
      <c r="M37" s="178" t="s">
        <v>100</v>
      </c>
    </row>
    <row r="38" spans="1:13" ht="15.75" x14ac:dyDescent="0.25">
      <c r="A38" s="265"/>
      <c r="B38" s="419" t="s">
        <v>54</v>
      </c>
      <c r="C38" s="420"/>
      <c r="D38" s="401"/>
      <c r="E38" s="401"/>
      <c r="F38" s="402" t="s">
        <v>37</v>
      </c>
      <c r="G38" s="402"/>
      <c r="H38" s="39"/>
      <c r="I38" s="424"/>
      <c r="J38" s="265"/>
      <c r="L38" s="178" t="b">
        <f ca="1">AND(L35,L36,L37)</f>
        <v>0</v>
      </c>
      <c r="M38" s="178" t="s">
        <v>102</v>
      </c>
    </row>
    <row r="39" spans="1:13" ht="15.75" x14ac:dyDescent="0.25">
      <c r="A39" s="265"/>
      <c r="B39" s="419" t="s">
        <v>55</v>
      </c>
      <c r="C39" s="420"/>
      <c r="D39" s="401"/>
      <c r="E39" s="401"/>
      <c r="F39" s="402" t="s">
        <v>37</v>
      </c>
      <c r="G39" s="402"/>
      <c r="H39" s="39"/>
      <c r="I39" s="424"/>
      <c r="J39" s="265"/>
    </row>
    <row r="40" spans="1:13" ht="15.75" x14ac:dyDescent="0.25">
      <c r="A40" s="265"/>
      <c r="B40" s="419" t="s">
        <v>56</v>
      </c>
      <c r="C40" s="420"/>
      <c r="D40" s="401"/>
      <c r="E40" s="401"/>
      <c r="F40" s="402" t="s">
        <v>37</v>
      </c>
      <c r="G40" s="402"/>
      <c r="H40" s="39"/>
      <c r="I40" s="424"/>
      <c r="J40" s="265"/>
    </row>
    <row r="41" spans="1:13" ht="15.75" x14ac:dyDescent="0.25">
      <c r="A41" s="265"/>
      <c r="B41" s="419" t="s">
        <v>57</v>
      </c>
      <c r="C41" s="420"/>
      <c r="D41" s="401"/>
      <c r="E41" s="401"/>
      <c r="F41" s="402" t="s">
        <v>37</v>
      </c>
      <c r="G41" s="402"/>
      <c r="H41" s="39"/>
      <c r="I41" s="424"/>
      <c r="J41" s="265"/>
    </row>
    <row r="42" spans="1:13" ht="15.75" x14ac:dyDescent="0.25">
      <c r="A42" s="265"/>
      <c r="B42" s="419" t="s">
        <v>58</v>
      </c>
      <c r="C42" s="420"/>
      <c r="D42" s="401"/>
      <c r="E42" s="401"/>
      <c r="F42" s="402" t="s">
        <v>37</v>
      </c>
      <c r="G42" s="402"/>
      <c r="H42" s="39"/>
      <c r="I42" s="425"/>
      <c r="J42" s="265"/>
    </row>
    <row r="43" spans="1:13" ht="15.75" x14ac:dyDescent="0.25">
      <c r="A43" s="265"/>
      <c r="B43" s="421" t="s">
        <v>59</v>
      </c>
      <c r="C43" s="422"/>
      <c r="D43" s="422"/>
      <c r="E43" s="422"/>
      <c r="F43" s="422"/>
      <c r="G43" s="422"/>
      <c r="H43" s="40" t="s">
        <v>43</v>
      </c>
      <c r="I43" s="41">
        <f>SUM(H34:H42)</f>
        <v>0</v>
      </c>
      <c r="J43" s="265"/>
    </row>
    <row r="44" spans="1:13" ht="15.75" x14ac:dyDescent="0.25">
      <c r="A44" s="265"/>
      <c r="B44" s="419" t="s">
        <v>60</v>
      </c>
      <c r="C44" s="420"/>
      <c r="D44" s="42" t="s">
        <v>45</v>
      </c>
      <c r="E44" s="50">
        <f ca="1">IF(OR(I20&lt;10,I20&gt;18),0,VLOOKUP(I20,Startseite!$G$23:$I$31,2))</f>
        <v>0</v>
      </c>
      <c r="F44" s="42" t="s">
        <v>46</v>
      </c>
      <c r="G44" s="50">
        <f ca="1">IF(OR(I20&lt;10,I20&gt;18),0,VLOOKUP(I20,Startseite!$G$23:$I$31,3))</f>
        <v>0</v>
      </c>
      <c r="H44" s="51"/>
      <c r="I44" s="52"/>
      <c r="J44" s="265"/>
    </row>
    <row r="45" spans="1:13" ht="16.5" thickBot="1" x14ac:dyDescent="0.3">
      <c r="A45" s="265"/>
      <c r="B45" s="419" t="s">
        <v>61</v>
      </c>
      <c r="C45" s="420"/>
      <c r="D45" s="42" t="s">
        <v>45</v>
      </c>
      <c r="E45" s="43"/>
      <c r="F45" s="42" t="s">
        <v>46</v>
      </c>
      <c r="G45" s="43"/>
      <c r="H45" s="46" t="s">
        <v>62</v>
      </c>
      <c r="I45" s="47">
        <f>IF(AND(E45="",G45=""),0,((E44*60)+G44)-((E45*60)+G45))</f>
        <v>0</v>
      </c>
      <c r="J45" s="265"/>
      <c r="L45" s="180"/>
    </row>
    <row r="46" spans="1:13" ht="16.5" thickBot="1" x14ac:dyDescent="0.3">
      <c r="A46" s="265"/>
      <c r="B46" s="412" t="s">
        <v>63</v>
      </c>
      <c r="C46" s="413"/>
      <c r="D46" s="413"/>
      <c r="E46" s="413"/>
      <c r="F46" s="413"/>
      <c r="G46" s="413"/>
      <c r="H46" s="414"/>
      <c r="I46" s="48">
        <f>I33-I43+I45</f>
        <v>400</v>
      </c>
      <c r="J46" s="265"/>
      <c r="L46" s="181" t="str">
        <f ca="1">IF((VLOOKUP($I$3,Teilnehmer!B6:C125,2))="","",VLOOKUP($I$3,Teilnehmer!B6:AE125,29))</f>
        <v/>
      </c>
      <c r="M46" s="182" t="s">
        <v>128</v>
      </c>
    </row>
    <row r="47" spans="1:13" ht="16.5" thickBot="1" x14ac:dyDescent="0.3">
      <c r="A47" s="265"/>
      <c r="B47" s="429" t="s">
        <v>64</v>
      </c>
      <c r="C47" s="430"/>
      <c r="D47" s="431">
        <f>SUM(D24:E28)+SUM(D34:E42)</f>
        <v>0</v>
      </c>
      <c r="E47" s="431"/>
      <c r="F47" s="431" t="str">
        <f ca="1">"Summe : "&amp;G1</f>
        <v>Summe : 14</v>
      </c>
      <c r="G47" s="431"/>
      <c r="H47" s="53" t="s">
        <v>43</v>
      </c>
      <c r="I47" s="54">
        <f ca="1">D47/G1</f>
        <v>0</v>
      </c>
      <c r="J47" s="265"/>
      <c r="L47" s="181" t="str">
        <f ca="1">IF((VLOOKUP($I$3,Teilnehmer!B6:C125,2))="","",VLOOKUP($I$3,Teilnehmer!B6:AE125,30))</f>
        <v/>
      </c>
      <c r="M47" s="182" t="s">
        <v>129</v>
      </c>
    </row>
    <row r="48" spans="1:13" ht="30" customHeight="1" thickBot="1" x14ac:dyDescent="0.25">
      <c r="A48" s="265"/>
      <c r="B48" s="432" t="b">
        <v>0</v>
      </c>
      <c r="C48" s="432"/>
      <c r="D48" s="432"/>
      <c r="E48" s="432"/>
      <c r="F48" s="140" t="str">
        <f ca="1">IF((VLOOKUP($I$3,Teilnehmer!B6:C125,2))="","",IF(VLOOKUP($I$3,Teilnehmer!B6:AE125,28)="Ja","Losentscheid
notwendig:",""))</f>
        <v/>
      </c>
      <c r="G48" s="139"/>
      <c r="H48" s="55" t="s">
        <v>65</v>
      </c>
      <c r="I48" s="87">
        <f ca="1">IF(OR($B$48=FALSE,I20&lt;10,I20&gt;18),0,I32+I46-I47)</f>
        <v>0</v>
      </c>
      <c r="J48" s="265"/>
    </row>
    <row r="49" spans="1:10" ht="20.100000000000001" customHeight="1" x14ac:dyDescent="0.2">
      <c r="A49" s="265"/>
      <c r="B49" s="265"/>
      <c r="C49" s="433" t="str">
        <f ca="1">IF(VLOOKUP($I$3,Teilnehmer!$B$6:$C$125,2)="","",IF(Startseite!$C$17="","",Startseite!$C$17))</f>
        <v/>
      </c>
      <c r="D49" s="433"/>
      <c r="E49" s="433"/>
      <c r="F49" s="141"/>
      <c r="G49" s="141"/>
      <c r="H49" s="141"/>
      <c r="I49" s="141"/>
      <c r="J49" s="265"/>
    </row>
    <row r="50" spans="1:10" ht="15.75" x14ac:dyDescent="0.25">
      <c r="A50" s="56"/>
      <c r="B50" s="264"/>
      <c r="C50" s="426" t="s">
        <v>66</v>
      </c>
      <c r="D50" s="426"/>
      <c r="E50" s="426"/>
      <c r="F50" s="427"/>
      <c r="G50" s="427"/>
      <c r="H50" s="427"/>
      <c r="I50" s="427"/>
      <c r="J50" s="57"/>
    </row>
    <row r="51" spans="1:10" ht="20.25" x14ac:dyDescent="0.2">
      <c r="A51" s="73" t="str">
        <f ca="1">HYPERLINK("["&amp;MID(CELL("Dateiname"), SEARCH("[", CELL("Dateiname"))+1, SEARCH("]", CELL("Dateiname"))- SEARCH("[", CELL("Dateiname")) -1)&amp;"]'Teilnehmer'!A"&amp;I3+5,"◄")</f>
        <v>◄</v>
      </c>
      <c r="B51" s="428"/>
      <c r="C51" s="428"/>
      <c r="D51" s="428"/>
      <c r="E51" s="428"/>
      <c r="F51" s="428"/>
      <c r="G51" s="428"/>
      <c r="H51" s="428"/>
      <c r="I51" s="428"/>
      <c r="J51" s="18" t="str">
        <f ca="1">HYPERLINK("["&amp;MID(CELL("Dateiname"), SEARCH("[", CELL("Dateiname"))+1, SEARCH("]", CELL("Dateiname"))- SEARCH("[", CELL("Dateiname")) -1)&amp;"]'"&amp;$I$3&amp;"'!B1","▲")</f>
        <v>▲</v>
      </c>
    </row>
  </sheetData>
  <sheetProtection password="C435" sheet="1" objects="1" scenarios="1"/>
  <dataConsolidate/>
  <mergeCells count="103">
    <mergeCell ref="C50:E50"/>
    <mergeCell ref="F50:I50"/>
    <mergeCell ref="B51:I51"/>
    <mergeCell ref="B46:H46"/>
    <mergeCell ref="B47:C47"/>
    <mergeCell ref="D47:E47"/>
    <mergeCell ref="F47:G47"/>
    <mergeCell ref="B48:E48"/>
    <mergeCell ref="C49:E49"/>
    <mergeCell ref="B43:G43"/>
    <mergeCell ref="B44:C44"/>
    <mergeCell ref="B45:C45"/>
    <mergeCell ref="B40:C40"/>
    <mergeCell ref="D40:E40"/>
    <mergeCell ref="F40:G40"/>
    <mergeCell ref="B41:C41"/>
    <mergeCell ref="D41:E41"/>
    <mergeCell ref="F41:G41"/>
    <mergeCell ref="B38:C38"/>
    <mergeCell ref="D38:E38"/>
    <mergeCell ref="F38:G38"/>
    <mergeCell ref="B39:C39"/>
    <mergeCell ref="D39:E39"/>
    <mergeCell ref="F39:G39"/>
    <mergeCell ref="I34:I42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42:C42"/>
    <mergeCell ref="D42:E42"/>
    <mergeCell ref="F42:G42"/>
    <mergeCell ref="B32:H32"/>
    <mergeCell ref="B33:C33"/>
    <mergeCell ref="D33:E33"/>
    <mergeCell ref="F33:G33"/>
    <mergeCell ref="B34:C34"/>
    <mergeCell ref="D34:E34"/>
    <mergeCell ref="F34:G34"/>
    <mergeCell ref="B28:C28"/>
    <mergeCell ref="D28:E28"/>
    <mergeCell ref="F28:G28"/>
    <mergeCell ref="B29:G29"/>
    <mergeCell ref="B30:C30"/>
    <mergeCell ref="B31:C31"/>
    <mergeCell ref="B23:C23"/>
    <mergeCell ref="D23:E23"/>
    <mergeCell ref="F23:G23"/>
    <mergeCell ref="B24:C24"/>
    <mergeCell ref="D24:E24"/>
    <mergeCell ref="F24:G24"/>
    <mergeCell ref="C18:D18"/>
    <mergeCell ref="E18:G18"/>
    <mergeCell ref="B19:G19"/>
    <mergeCell ref="B20:G20"/>
    <mergeCell ref="B21:I21"/>
    <mergeCell ref="B22:I22"/>
    <mergeCell ref="I24:I28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C11:D11"/>
    <mergeCell ref="E11:G11"/>
    <mergeCell ref="B5:C5"/>
    <mergeCell ref="D5:G5"/>
    <mergeCell ref="H5:I5"/>
    <mergeCell ref="B6:I6"/>
    <mergeCell ref="B7:I7"/>
    <mergeCell ref="C8:D8"/>
    <mergeCell ref="E8:G8"/>
    <mergeCell ref="B2:C2"/>
    <mergeCell ref="D2:G2"/>
    <mergeCell ref="B3:C3"/>
    <mergeCell ref="D3:G3"/>
    <mergeCell ref="B4:C4"/>
    <mergeCell ref="D4:G4"/>
    <mergeCell ref="C9:D9"/>
    <mergeCell ref="E9:G9"/>
    <mergeCell ref="C10:D10"/>
    <mergeCell ref="E10:G10"/>
  </mergeCells>
  <conditionalFormatting sqref="I19">
    <cfRule type="expression" dxfId="25" priority="6" stopIfTrue="1">
      <formula>OR(AND(D1="staffel",COUNT(I9:I18)&lt;&gt;6),AND(D1="Gruppe",COUNT(I9:I18)&lt;&gt;9))</formula>
    </cfRule>
  </conditionalFormatting>
  <conditionalFormatting sqref="I20">
    <cfRule type="cellIs" dxfId="24" priority="7" stopIfTrue="1" operator="notBetween">
      <formula>10</formula>
      <formula>18</formula>
    </cfRule>
  </conditionalFormatting>
  <conditionalFormatting sqref="G30:G31 G45 D34:E42 E45 D24:E28 E30">
    <cfRule type="expression" dxfId="23" priority="8" stopIfTrue="1">
      <formula>ISBLANK(D24)</formula>
    </cfRule>
  </conditionalFormatting>
  <conditionalFormatting sqref="E31 H24:H28 H34:H42">
    <cfRule type="expression" dxfId="22" priority="9" stopIfTrue="1">
      <formula>AND($B$48=FALSE,ISBLANK(E24))</formula>
    </cfRule>
  </conditionalFormatting>
  <conditionalFormatting sqref="H9:H17">
    <cfRule type="expression" dxfId="21" priority="10" stopIfTrue="1">
      <formula>AND(COUNT($H$9:$H$18)&lt;$F$1,ISBLANK(H9))</formula>
    </cfRule>
  </conditionalFormatting>
  <conditionalFormatting sqref="I9:I17">
    <cfRule type="expression" dxfId="20" priority="11" stopIfTrue="1">
      <formula>AND(COUNT($I$9:$I$18)&lt;$F$1,I9="")</formula>
    </cfRule>
  </conditionalFormatting>
  <conditionalFormatting sqref="B48:E48">
    <cfRule type="cellIs" dxfId="19" priority="12" stopIfTrue="1" operator="equal">
      <formula>FALSE</formula>
    </cfRule>
  </conditionalFormatting>
  <conditionalFormatting sqref="C9:C17 E9:G17">
    <cfRule type="expression" dxfId="18" priority="13" stopIfTrue="1">
      <formula>AND($B$48=FALSE,ISBLANK(C9))</formula>
    </cfRule>
  </conditionalFormatting>
  <conditionalFormatting sqref="I18">
    <cfRule type="expression" dxfId="17" priority="5">
      <formula>OR(COUNT($I$9:$I$18)&gt;F1,AND(COUNT($I$9:$I$18)&lt;F1,I18=""))</formula>
    </cfRule>
  </conditionalFormatting>
  <conditionalFormatting sqref="H18">
    <cfRule type="expression" dxfId="16" priority="3" stopIfTrue="1">
      <formula>AND(COUNT($H$9:$H$18)&lt;$F$1,ISBLANK(H18))</formula>
    </cfRule>
  </conditionalFormatting>
  <conditionalFormatting sqref="C18 E18:G18">
    <cfRule type="expression" dxfId="15" priority="4" stopIfTrue="1">
      <formula>AND($B$48=FALSE,ISBLANK(C18))</formula>
    </cfRule>
  </conditionalFormatting>
  <conditionalFormatting sqref="G48">
    <cfRule type="expression" dxfId="14" priority="1">
      <formula>$L$46="Nein"</formula>
    </cfRule>
    <cfRule type="expression" dxfId="13" priority="2">
      <formula>OR($L$47="Nein",AND($L$46="Ja",$G$48=""))</formula>
    </cfRule>
  </conditionalFormatting>
  <dataValidations count="6">
    <dataValidation type="whole" allowBlank="1" showInputMessage="1" showErrorMessage="1" errorTitle="Eingegebener Wert ist ungültig" error="Es können nur ganze Zahlen zwischen 1 und 50 eingegeben werden." sqref="G48">
      <formula1>1</formula1>
      <formula2>50</formula2>
    </dataValidation>
    <dataValidation type="date" allowBlank="1" showInputMessage="1" showErrorMessage="1" errorTitle="Eigegebener Wert ist ungültig" error="Es muß ein gültiges Datum eingegeben werden._x000a_Die Teilnehmer müssen zwischen 10 und 18 Jahren alt sein (Geburtsjahr)" sqref="H9:H18">
      <formula1>DATE(YEAR(I$4)-18,1,1)</formula1>
      <formula2>DATE(YEAR(I$4)-10,12,31)</formula2>
    </dataValidation>
    <dataValidation type="list" allowBlank="1" showDropDown="1" showErrorMessage="1" errorTitle="Eingegebener Wert ist ungültig" error="Es können nur die Werte 1, 3 oder 5 eingegeben werden" sqref="D24:E28 D34:E42">
      <formula1>"1,3,5"</formula1>
    </dataValidation>
    <dataValidation type="whole" allowBlank="1" showErrorMessage="1" errorTitle="Eingegebener Wert ist ungültig" error="Es können nur ganze Zahlen eingegeben werden" sqref="E31">
      <formula1>0</formula1>
      <formula2>60</formula2>
    </dataValidation>
    <dataValidation type="whole" allowBlank="1" showErrorMessage="1" errorTitle="Eingegebener Wert ist ungültig" error="Es können nur ganze Zahlen von 0 bis 60 eingegeben werden" sqref="G30:G31 E45 E30 G45">
      <formula1>0</formula1>
      <formula2>60</formula2>
    </dataValidation>
    <dataValidation type="whole" allowBlank="1" showInputMessage="1" showErrorMessage="1" errorTitle="Eingegebener Wert ungültig" error="Es können nur ganze Zahlen von 0 bis 50 eingegeben werden" sqref="H24:H28 H34:H42">
      <formula1>0</formula1>
      <formula2>1000</formula2>
    </dataValidation>
  </dataValidations>
  <pageMargins left="0.59055118110236227" right="0.39370078740157483" top="0.78740157480314965" bottom="0.78740157480314965" header="0.31496062992125984" footer="0.39370078740157483"/>
  <pageSetup paperSize="9" scale="95" orientation="portrait" r:id="rId1"/>
  <headerFooter>
    <oddFooter>&amp;R&amp;8Druck: &amp;D/&amp;T&amp;L&amp;06BWB-Auswertung V1.3_x000D_(c)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05025" r:id="rId4" name="Check Box 1">
              <controlPr defaultSize="0" print="0" autoFill="0" autoLine="0" autoPict="0">
                <anchor moveWithCells="1">
                  <from>
                    <xdr:col>1</xdr:col>
                    <xdr:colOff>114300</xdr:colOff>
                    <xdr:row>47</xdr:row>
                    <xdr:rowOff>57150</xdr:rowOff>
                  </from>
                  <to>
                    <xdr:col>4</xdr:col>
                    <xdr:colOff>590550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026" r:id="rId5" name="Check Box 2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8</xdr:row>
                    <xdr:rowOff>0</xdr:rowOff>
                  </from>
                  <to>
                    <xdr:col>2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027" r:id="rId6" name="Check Box 3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9</xdr:row>
                    <xdr:rowOff>0</xdr:rowOff>
                  </from>
                  <to>
                    <xdr:col>2</xdr:col>
                    <xdr:colOff>85725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028" r:id="rId7" name="Check Box 4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10</xdr:row>
                    <xdr:rowOff>0</xdr:rowOff>
                  </from>
                  <to>
                    <xdr:col>2</xdr:col>
                    <xdr:colOff>85725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029" r:id="rId8" name="Check Box 5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11</xdr:row>
                    <xdr:rowOff>0</xdr:rowOff>
                  </from>
                  <to>
                    <xdr:col>2</xdr:col>
                    <xdr:colOff>85725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030" r:id="rId9" name="Check Box 6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12</xdr:row>
                    <xdr:rowOff>0</xdr:rowOff>
                  </from>
                  <to>
                    <xdr:col>2</xdr:col>
                    <xdr:colOff>85725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031" r:id="rId10" name="Check Box 7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13</xdr:row>
                    <xdr:rowOff>0</xdr:rowOff>
                  </from>
                  <to>
                    <xdr:col>2</xdr:col>
                    <xdr:colOff>85725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032" r:id="rId11" name="Check Box 8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14</xdr:row>
                    <xdr:rowOff>0</xdr:rowOff>
                  </from>
                  <to>
                    <xdr:col>2</xdr:col>
                    <xdr:colOff>85725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033" r:id="rId12" name="Check Box 9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15</xdr:row>
                    <xdr:rowOff>0</xdr:rowOff>
                  </from>
                  <to>
                    <xdr:col>2</xdr:col>
                    <xdr:colOff>85725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034" r:id="rId13" name="Check Box 10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16</xdr:row>
                    <xdr:rowOff>0</xdr:rowOff>
                  </from>
                  <to>
                    <xdr:col>2</xdr:col>
                    <xdr:colOff>85725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035" r:id="rId14" name="Check Box 11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17</xdr:row>
                    <xdr:rowOff>0</xdr:rowOff>
                  </from>
                  <to>
                    <xdr:col>2</xdr:col>
                    <xdr:colOff>85725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036" r:id="rId15" name="Button 12">
              <controlPr defaultSize="0" print="0" autoFill="0" autoPict="0" macro="[0]!WBDrucken">
                <anchor moveWithCells="1">
                  <from>
                    <xdr:col>7</xdr:col>
                    <xdr:colOff>695325</xdr:colOff>
                    <xdr:row>48</xdr:row>
                    <xdr:rowOff>123825</xdr:rowOff>
                  </from>
                  <to>
                    <xdr:col>8</xdr:col>
                    <xdr:colOff>447675</xdr:colOff>
                    <xdr:row>49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0">
    <pageSetUpPr fitToPage="1"/>
  </sheetPr>
  <dimension ref="A1:M51"/>
  <sheetViews>
    <sheetView zoomScaleNormal="100" workbookViewId="0">
      <pane ySplit="3" topLeftCell="A4" activePane="bottomLeft" state="frozen"/>
      <selection activeCell="C9" sqref="C9:D9"/>
      <selection pane="bottomLeft" activeCell="C9" sqref="C9:D9"/>
    </sheetView>
  </sheetViews>
  <sheetFormatPr baseColWidth="10" defaultRowHeight="12.75" x14ac:dyDescent="0.2"/>
  <cols>
    <col min="1" max="2" width="5.28515625" style="19" customWidth="1"/>
    <col min="3" max="3" width="19" style="19" customWidth="1"/>
    <col min="4" max="7" width="9.85546875" style="19" customWidth="1"/>
    <col min="8" max="8" width="19" style="19" customWidth="1"/>
    <col min="9" max="9" width="14.42578125" style="19" customWidth="1"/>
    <col min="10" max="10" width="5.28515625" style="19" customWidth="1"/>
    <col min="11" max="11" width="11.42578125" style="19"/>
    <col min="12" max="13" width="11.42578125" style="178" hidden="1" customWidth="1"/>
    <col min="14" max="16384" width="11.42578125" style="19"/>
  </cols>
  <sheetData>
    <row r="1" spans="1:13" ht="21" thickBot="1" x14ac:dyDescent="0.25">
      <c r="A1" s="73" t="str">
        <f ca="1">HYPERLINK("["&amp;MID(CELL("Dateiname"), SEARCH("[", CELL("Dateiname"))+1, SEARCH("]", CELL("Dateiname"))- SEARCH("[", CELL("Dateiname")) -1)&amp;"]'Teilnehmer'!A"&amp;I3+5,"◄")</f>
        <v>◄</v>
      </c>
      <c r="B1" s="66"/>
      <c r="C1" s="76" t="s">
        <v>21</v>
      </c>
      <c r="D1" s="77" t="str">
        <f ca="1">IF(VLOOKUP($I$3,Teilnehmer!$B$6:$H$125,3)="x","Gruppe",IF((VLOOKUP($I$3,Teilnehmer!$B$6:$H$125,4)="x"),"Staffel","Fehler"))</f>
        <v>Fehler</v>
      </c>
      <c r="E1" s="75" t="s">
        <v>86</v>
      </c>
      <c r="F1" s="78">
        <f ca="1">IF(D1="Staffel",6,9)</f>
        <v>9</v>
      </c>
      <c r="G1" s="76">
        <f ca="1">IF(D1="Staffel",10,14)</f>
        <v>14</v>
      </c>
      <c r="H1" s="75" t="s">
        <v>87</v>
      </c>
      <c r="I1" s="77" t="str">
        <f ca="1">IF((VLOOKUP($I$3,Teilnehmer!B6:C125,2))="","",VLOOKUP($I$3,Teilnehmer!$B$6:$I$125,8))</f>
        <v/>
      </c>
      <c r="J1" s="18" t="str">
        <f ca="1">HYPERLINK("["&amp;MID(CELL("Dateiname"), SEARCH("[", CELL("Dateiname"))+1, SEARCH("]", CELL("Dateiname"))- SEARCH("[", CELL("Dateiname")) -1)&amp;"]'"&amp;$I$3&amp;"'!B51","▼")</f>
        <v>▼</v>
      </c>
      <c r="L1" s="181">
        <v>0</v>
      </c>
      <c r="M1" s="181" t="s">
        <v>186</v>
      </c>
    </row>
    <row r="2" spans="1:13" ht="16.5" x14ac:dyDescent="0.2">
      <c r="A2" s="163"/>
      <c r="B2" s="377" t="s">
        <v>18</v>
      </c>
      <c r="C2" s="378"/>
      <c r="D2" s="378" t="str">
        <f ca="1">IF((VLOOKUP($I$3,Teilnehmer!B6:C125,2))="","",VLOOKUP($I$3,Teilnehmer!B6:C125,2))</f>
        <v/>
      </c>
      <c r="E2" s="378"/>
      <c r="F2" s="378"/>
      <c r="G2" s="379"/>
      <c r="H2" s="20" t="s">
        <v>19</v>
      </c>
      <c r="I2" s="129" t="str">
        <f ca="1">IF((VLOOKUP($I$3,Teilnehmer!B6:V125,2))="","",IF(Teilnehmer!J2="Nein","",VLOOKUP($I$3,Teilnehmer!B6:V125,21)))</f>
        <v/>
      </c>
      <c r="J2" s="163"/>
      <c r="L2" s="181" t="s">
        <v>183</v>
      </c>
    </row>
    <row r="3" spans="1:13" ht="17.25" thickBot="1" x14ac:dyDescent="0.25">
      <c r="A3" s="163"/>
      <c r="B3" s="380" t="s">
        <v>4</v>
      </c>
      <c r="C3" s="381"/>
      <c r="D3" s="381" t="str">
        <f ca="1">IF(VLOOKUP($I$3,Teilnehmer!$B$6:$C$125,2)="","",IF(Startseite!$C$8="","",Startseite!$C$8))</f>
        <v/>
      </c>
      <c r="E3" s="381"/>
      <c r="F3" s="381"/>
      <c r="G3" s="382"/>
      <c r="H3" s="21" t="s">
        <v>20</v>
      </c>
      <c r="I3" s="22">
        <f ca="1">VALUE(MID(CELL("dateiname",A1),FIND("]",CELL("dateiname",A1))+1,255))</f>
        <v>10</v>
      </c>
      <c r="J3" s="163"/>
    </row>
    <row r="4" spans="1:13" ht="16.5" x14ac:dyDescent="0.25">
      <c r="A4" s="163"/>
      <c r="B4" s="380" t="s">
        <v>5</v>
      </c>
      <c r="C4" s="381"/>
      <c r="D4" s="381" t="str">
        <f ca="1">IF(VLOOKUP($I$3,Teilnehmer!$B$6:$C$125,2)="","",IF(Startseite!$C$10="","",Startseite!$C$10))</f>
        <v/>
      </c>
      <c r="E4" s="381"/>
      <c r="F4" s="381"/>
      <c r="G4" s="382"/>
      <c r="H4" s="23" t="s">
        <v>2</v>
      </c>
      <c r="I4" s="74">
        <f ca="1">Startseite!$C$6</f>
        <v>43331</v>
      </c>
      <c r="J4" s="163"/>
    </row>
    <row r="5" spans="1:13" ht="17.25" thickBot="1" x14ac:dyDescent="0.25">
      <c r="A5" s="163"/>
      <c r="B5" s="385" t="s">
        <v>6</v>
      </c>
      <c r="C5" s="386"/>
      <c r="D5" s="386" t="str">
        <f ca="1">IF(VLOOKUP($I$3,Teilnehmer!$B$6:$C$125,2)="","",IF(Startseite!$C$12="","",Startseite!$C$12))</f>
        <v/>
      </c>
      <c r="E5" s="386"/>
      <c r="F5" s="386"/>
      <c r="G5" s="387"/>
      <c r="H5" s="388" t="str">
        <f ca="1">"Wertung: "&amp;IF(VLOOKUP($I$3,Teilnehmer!$B$6:$H$125,3)="x","Gruppe",IF((VLOOKUP($I$3,Teilnehmer!$B$6:$H$125,4)="x"),"Staffel",""))&amp;" "&amp;IF(VLOOKUP($I$3,Teilnehmer!$B$6:$H$125,5)="x","Jungen",IF((VLOOKUP($I$3,Teilnehmer!$B$6:$H$125,6)="x"),"Mädchen",IF((VLOOKUP($I$3,Teilnehmer!$B$6:$H$125,7)="x"),IF(VLOOKUP($I$3,Teilnehmer!$B$6:$I$125,8)="A+B-Teil","AK",IF(VLOOKUP($I$3,Teilnehmer!$B$6:$I$125,8)="Nur A-Teil","AK-nurA",IF(VLOOKUP($I$3,Teilnehmer!$B$6:$I$125,8)="Nur B-Teil","AK-NurB",""))),"")))</f>
        <v xml:space="preserve">Wertung:  </v>
      </c>
      <c r="I5" s="389"/>
      <c r="J5" s="163"/>
    </row>
    <row r="6" spans="1:13" ht="6.95" customHeight="1" thickBot="1" x14ac:dyDescent="0.25">
      <c r="A6" s="163"/>
      <c r="B6" s="390"/>
      <c r="C6" s="390"/>
      <c r="D6" s="390"/>
      <c r="E6" s="390"/>
      <c r="F6" s="390"/>
      <c r="G6" s="390"/>
      <c r="H6" s="390"/>
      <c r="I6" s="390"/>
      <c r="J6" s="163"/>
    </row>
    <row r="7" spans="1:13" ht="17.25" thickBot="1" x14ac:dyDescent="0.3">
      <c r="A7" s="163"/>
      <c r="B7" s="391" t="s">
        <v>22</v>
      </c>
      <c r="C7" s="392"/>
      <c r="D7" s="392"/>
      <c r="E7" s="392"/>
      <c r="F7" s="392"/>
      <c r="G7" s="392"/>
      <c r="H7" s="392"/>
      <c r="I7" s="393"/>
      <c r="J7" s="163"/>
    </row>
    <row r="8" spans="1:13" ht="16.5" thickBot="1" x14ac:dyDescent="0.3">
      <c r="A8" s="163"/>
      <c r="B8" s="24" t="s">
        <v>23</v>
      </c>
      <c r="C8" s="394" t="s">
        <v>24</v>
      </c>
      <c r="D8" s="394"/>
      <c r="E8" s="394" t="s">
        <v>25</v>
      </c>
      <c r="F8" s="394"/>
      <c r="G8" s="394"/>
      <c r="H8" s="25" t="s">
        <v>26</v>
      </c>
      <c r="I8" s="26" t="s">
        <v>27</v>
      </c>
      <c r="J8" s="163"/>
      <c r="L8" s="178" t="b">
        <f>IF(OR(L9:L18),TRUE,FALSE)</f>
        <v>0</v>
      </c>
      <c r="M8" s="178" t="s">
        <v>235</v>
      </c>
    </row>
    <row r="9" spans="1:13" ht="15.75" x14ac:dyDescent="0.25">
      <c r="A9" s="27" t="b">
        <v>1</v>
      </c>
      <c r="B9" s="28">
        <v>1</v>
      </c>
      <c r="C9" s="383"/>
      <c r="D9" s="383"/>
      <c r="E9" s="383"/>
      <c r="F9" s="383"/>
      <c r="G9" s="383"/>
      <c r="H9" s="29"/>
      <c r="I9" s="30" t="str">
        <f>IF(OR(A9=FALSE,ISBLANK(H9)),"",(YEAR(I$4)-YEAR(H9)))</f>
        <v/>
      </c>
      <c r="J9" s="163"/>
      <c r="L9" s="178" t="b">
        <f t="shared" ref="L9:L18" si="0">IF(OR(C9&lt;&gt;"",E9&lt;&gt;"",H9&lt;&gt;""),TRUE,FALSE)</f>
        <v>0</v>
      </c>
      <c r="M9" s="178" t="s">
        <v>225</v>
      </c>
    </row>
    <row r="10" spans="1:13" ht="15.75" x14ac:dyDescent="0.25">
      <c r="A10" s="27" t="b">
        <v>1</v>
      </c>
      <c r="B10" s="31">
        <v>2</v>
      </c>
      <c r="C10" s="384"/>
      <c r="D10" s="384"/>
      <c r="E10" s="384"/>
      <c r="F10" s="384"/>
      <c r="G10" s="384"/>
      <c r="H10" s="29"/>
      <c r="I10" s="30" t="str">
        <f t="shared" ref="I10:I18" si="1">IF(OR(A10=FALSE,ISBLANK(H10)),"",(YEAR(I$4)-YEAR(H10)))</f>
        <v/>
      </c>
      <c r="J10" s="163"/>
      <c r="L10" s="178" t="b">
        <f t="shared" si="0"/>
        <v>0</v>
      </c>
      <c r="M10" s="178" t="s">
        <v>226</v>
      </c>
    </row>
    <row r="11" spans="1:13" ht="15.75" x14ac:dyDescent="0.25">
      <c r="A11" s="27" t="b">
        <v>1</v>
      </c>
      <c r="B11" s="31">
        <v>3</v>
      </c>
      <c r="C11" s="384"/>
      <c r="D11" s="384"/>
      <c r="E11" s="384"/>
      <c r="F11" s="384"/>
      <c r="G11" s="384"/>
      <c r="H11" s="29"/>
      <c r="I11" s="30" t="str">
        <f t="shared" si="1"/>
        <v/>
      </c>
      <c r="J11" s="163"/>
      <c r="L11" s="178" t="b">
        <f t="shared" si="0"/>
        <v>0</v>
      </c>
      <c r="M11" s="178" t="s">
        <v>227</v>
      </c>
    </row>
    <row r="12" spans="1:13" ht="15.75" x14ac:dyDescent="0.25">
      <c r="A12" s="27" t="b">
        <v>1</v>
      </c>
      <c r="B12" s="31">
        <v>4</v>
      </c>
      <c r="C12" s="384"/>
      <c r="D12" s="384"/>
      <c r="E12" s="384"/>
      <c r="F12" s="384"/>
      <c r="G12" s="384"/>
      <c r="H12" s="29"/>
      <c r="I12" s="30" t="str">
        <f t="shared" si="1"/>
        <v/>
      </c>
      <c r="J12" s="163"/>
      <c r="L12" s="178" t="b">
        <f t="shared" si="0"/>
        <v>0</v>
      </c>
      <c r="M12" s="178" t="s">
        <v>228</v>
      </c>
    </row>
    <row r="13" spans="1:13" ht="15.75" x14ac:dyDescent="0.25">
      <c r="A13" s="27" t="b">
        <v>1</v>
      </c>
      <c r="B13" s="31">
        <v>5</v>
      </c>
      <c r="C13" s="384"/>
      <c r="D13" s="384"/>
      <c r="E13" s="384"/>
      <c r="F13" s="384"/>
      <c r="G13" s="384"/>
      <c r="H13" s="29"/>
      <c r="I13" s="30" t="str">
        <f t="shared" si="1"/>
        <v/>
      </c>
      <c r="J13" s="163"/>
      <c r="L13" s="178" t="b">
        <f t="shared" si="0"/>
        <v>0</v>
      </c>
      <c r="M13" s="178" t="s">
        <v>229</v>
      </c>
    </row>
    <row r="14" spans="1:13" ht="15.75" x14ac:dyDescent="0.25">
      <c r="A14" s="27" t="b">
        <v>1</v>
      </c>
      <c r="B14" s="31">
        <v>6</v>
      </c>
      <c r="C14" s="384"/>
      <c r="D14" s="384"/>
      <c r="E14" s="384"/>
      <c r="F14" s="384"/>
      <c r="G14" s="384"/>
      <c r="H14" s="29"/>
      <c r="I14" s="30" t="str">
        <f t="shared" si="1"/>
        <v/>
      </c>
      <c r="J14" s="163"/>
      <c r="L14" s="178" t="b">
        <f t="shared" si="0"/>
        <v>0</v>
      </c>
      <c r="M14" s="178" t="s">
        <v>230</v>
      </c>
    </row>
    <row r="15" spans="1:13" ht="15.75" x14ac:dyDescent="0.25">
      <c r="A15" s="27" t="b">
        <v>1</v>
      </c>
      <c r="B15" s="31">
        <v>7</v>
      </c>
      <c r="C15" s="384"/>
      <c r="D15" s="384"/>
      <c r="E15" s="384"/>
      <c r="F15" s="384"/>
      <c r="G15" s="384"/>
      <c r="H15" s="29"/>
      <c r="I15" s="30" t="str">
        <f t="shared" si="1"/>
        <v/>
      </c>
      <c r="J15" s="163"/>
      <c r="L15" s="178" t="b">
        <f t="shared" si="0"/>
        <v>0</v>
      </c>
      <c r="M15" s="178" t="s">
        <v>231</v>
      </c>
    </row>
    <row r="16" spans="1:13" ht="15.75" x14ac:dyDescent="0.25">
      <c r="A16" s="27" t="b">
        <v>1</v>
      </c>
      <c r="B16" s="31">
        <v>8</v>
      </c>
      <c r="C16" s="384"/>
      <c r="D16" s="384"/>
      <c r="E16" s="384"/>
      <c r="F16" s="384"/>
      <c r="G16" s="384"/>
      <c r="H16" s="29"/>
      <c r="I16" s="30" t="str">
        <f t="shared" si="1"/>
        <v/>
      </c>
      <c r="J16" s="163"/>
      <c r="L16" s="178" t="b">
        <f t="shared" si="0"/>
        <v>0</v>
      </c>
      <c r="M16" s="178" t="s">
        <v>232</v>
      </c>
    </row>
    <row r="17" spans="1:13" ht="15.75" x14ac:dyDescent="0.25">
      <c r="A17" s="27" t="b">
        <v>1</v>
      </c>
      <c r="B17" s="31">
        <v>9</v>
      </c>
      <c r="C17" s="384"/>
      <c r="D17" s="384"/>
      <c r="E17" s="384"/>
      <c r="F17" s="384"/>
      <c r="G17" s="384"/>
      <c r="H17" s="29"/>
      <c r="I17" s="30" t="str">
        <f t="shared" si="1"/>
        <v/>
      </c>
      <c r="J17" s="163"/>
      <c r="L17" s="178" t="b">
        <f t="shared" si="0"/>
        <v>0</v>
      </c>
      <c r="M17" s="178" t="s">
        <v>233</v>
      </c>
    </row>
    <row r="18" spans="1:13" ht="16.5" thickBot="1" x14ac:dyDescent="0.3">
      <c r="A18" s="27" t="b">
        <v>0</v>
      </c>
      <c r="B18" s="32" t="s">
        <v>28</v>
      </c>
      <c r="C18" s="384"/>
      <c r="D18" s="384"/>
      <c r="E18" s="384"/>
      <c r="F18" s="384"/>
      <c r="G18" s="384"/>
      <c r="H18" s="29"/>
      <c r="I18" s="30" t="str">
        <f t="shared" si="1"/>
        <v/>
      </c>
      <c r="J18" s="163"/>
      <c r="L18" s="178" t="b">
        <f t="shared" si="0"/>
        <v>0</v>
      </c>
      <c r="M18" s="178" t="s">
        <v>234</v>
      </c>
    </row>
    <row r="19" spans="1:13" ht="15.75" x14ac:dyDescent="0.25">
      <c r="A19" s="163"/>
      <c r="B19" s="403"/>
      <c r="C19" s="404"/>
      <c r="D19" s="404"/>
      <c r="E19" s="404"/>
      <c r="F19" s="404"/>
      <c r="G19" s="405"/>
      <c r="H19" s="33" t="s">
        <v>29</v>
      </c>
      <c r="I19" s="34">
        <f>SUM(I9:I18)</f>
        <v>0</v>
      </c>
      <c r="J19" s="163"/>
    </row>
    <row r="20" spans="1:13" ht="16.5" thickBot="1" x14ac:dyDescent="0.3">
      <c r="A20" s="163"/>
      <c r="B20" s="406" t="s">
        <v>30</v>
      </c>
      <c r="C20" s="407"/>
      <c r="D20" s="407"/>
      <c r="E20" s="407"/>
      <c r="F20" s="407"/>
      <c r="G20" s="408"/>
      <c r="H20" s="35" t="str">
        <f ca="1">"Alter : "&amp;F1</f>
        <v>Alter : 9</v>
      </c>
      <c r="I20" s="36">
        <f ca="1">ROUND(I19/F1,0)</f>
        <v>0</v>
      </c>
      <c r="J20" s="163"/>
    </row>
    <row r="21" spans="1:13" ht="6.95" customHeight="1" thickBot="1" x14ac:dyDescent="0.25">
      <c r="A21" s="163"/>
      <c r="B21" s="390"/>
      <c r="C21" s="390"/>
      <c r="D21" s="390"/>
      <c r="E21" s="390"/>
      <c r="F21" s="390"/>
      <c r="G21" s="390"/>
      <c r="H21" s="390"/>
      <c r="I21" s="390"/>
      <c r="J21" s="163"/>
    </row>
    <row r="22" spans="1:13" ht="17.25" thickBot="1" x14ac:dyDescent="0.3">
      <c r="A22" s="163"/>
      <c r="B22" s="391" t="s">
        <v>31</v>
      </c>
      <c r="C22" s="392"/>
      <c r="D22" s="392"/>
      <c r="E22" s="392"/>
      <c r="F22" s="392"/>
      <c r="G22" s="392"/>
      <c r="H22" s="392"/>
      <c r="I22" s="393"/>
      <c r="J22" s="163"/>
    </row>
    <row r="23" spans="1:13" ht="15.75" x14ac:dyDescent="0.25">
      <c r="A23" s="163"/>
      <c r="B23" s="395" t="s">
        <v>32</v>
      </c>
      <c r="C23" s="396"/>
      <c r="D23" s="397" t="s">
        <v>33</v>
      </c>
      <c r="E23" s="397"/>
      <c r="F23" s="398" t="s">
        <v>34</v>
      </c>
      <c r="G23" s="398"/>
      <c r="H23" s="37" t="s">
        <v>35</v>
      </c>
      <c r="I23" s="88">
        <v>1000</v>
      </c>
      <c r="J23" s="163"/>
    </row>
    <row r="24" spans="1:13" ht="15.75" x14ac:dyDescent="0.25">
      <c r="A24" s="163"/>
      <c r="B24" s="399" t="s">
        <v>36</v>
      </c>
      <c r="C24" s="400"/>
      <c r="D24" s="401"/>
      <c r="E24" s="401"/>
      <c r="F24" s="402" t="s">
        <v>37</v>
      </c>
      <c r="G24" s="402"/>
      <c r="H24" s="39"/>
      <c r="I24" s="409"/>
      <c r="J24" s="163"/>
      <c r="L24" s="178" t="b">
        <f>IF(AND(D24&lt;&gt;"",D25&lt;&gt;"",D26&lt;&gt;"",D27&lt;&gt;""),TRUE,FALSE)</f>
        <v>0</v>
      </c>
      <c r="M24" s="179" t="s">
        <v>98</v>
      </c>
    </row>
    <row r="25" spans="1:13" ht="15.75" x14ac:dyDescent="0.25">
      <c r="A25" s="163"/>
      <c r="B25" s="399" t="s">
        <v>38</v>
      </c>
      <c r="C25" s="400"/>
      <c r="D25" s="401"/>
      <c r="E25" s="401"/>
      <c r="F25" s="402" t="s">
        <v>37</v>
      </c>
      <c r="G25" s="402"/>
      <c r="H25" s="39"/>
      <c r="I25" s="410"/>
      <c r="J25" s="163"/>
      <c r="L25" s="178" t="b">
        <f ca="1">IF(OR(D1="Staffel",AND(D1="Gruppe",D28&lt;&gt;"")),TRUE,FALSE)</f>
        <v>0</v>
      </c>
      <c r="M25" s="178" t="s">
        <v>99</v>
      </c>
    </row>
    <row r="26" spans="1:13" ht="15.75" x14ac:dyDescent="0.25">
      <c r="A26" s="163"/>
      <c r="B26" s="399" t="s">
        <v>39</v>
      </c>
      <c r="C26" s="400"/>
      <c r="D26" s="401"/>
      <c r="E26" s="401"/>
      <c r="F26" s="402" t="s">
        <v>37</v>
      </c>
      <c r="G26" s="402"/>
      <c r="H26" s="39"/>
      <c r="I26" s="410"/>
      <c r="J26" s="163"/>
      <c r="L26" s="178" t="b">
        <f>IF(AND(E30&lt;&gt;"",G30&lt;&gt;"",G31&lt;&gt;""),TRUE,FALSE)</f>
        <v>0</v>
      </c>
      <c r="M26" s="178" t="s">
        <v>100</v>
      </c>
    </row>
    <row r="27" spans="1:13" ht="15.75" x14ac:dyDescent="0.25">
      <c r="A27" s="163"/>
      <c r="B27" s="399" t="s">
        <v>40</v>
      </c>
      <c r="C27" s="400"/>
      <c r="D27" s="401"/>
      <c r="E27" s="401"/>
      <c r="F27" s="402" t="s">
        <v>37</v>
      </c>
      <c r="G27" s="402"/>
      <c r="H27" s="39"/>
      <c r="I27" s="410"/>
      <c r="J27" s="163"/>
      <c r="L27" s="178" t="b">
        <f ca="1">AND(L24,L25,L26)</f>
        <v>0</v>
      </c>
      <c r="M27" s="178" t="s">
        <v>101</v>
      </c>
    </row>
    <row r="28" spans="1:13" ht="15.75" x14ac:dyDescent="0.25">
      <c r="A28" s="163"/>
      <c r="B28" s="399" t="s">
        <v>41</v>
      </c>
      <c r="C28" s="400"/>
      <c r="D28" s="401"/>
      <c r="E28" s="401"/>
      <c r="F28" s="402" t="s">
        <v>37</v>
      </c>
      <c r="G28" s="402"/>
      <c r="H28" s="39"/>
      <c r="I28" s="411"/>
      <c r="J28" s="163"/>
    </row>
    <row r="29" spans="1:13" ht="15.75" x14ac:dyDescent="0.25">
      <c r="A29" s="163"/>
      <c r="B29" s="421" t="s">
        <v>42</v>
      </c>
      <c r="C29" s="422"/>
      <c r="D29" s="422"/>
      <c r="E29" s="422"/>
      <c r="F29" s="422"/>
      <c r="G29" s="422"/>
      <c r="H29" s="40" t="s">
        <v>43</v>
      </c>
      <c r="I29" s="41">
        <f>SUM(H24:H28)</f>
        <v>0</v>
      </c>
      <c r="J29" s="163"/>
    </row>
    <row r="30" spans="1:13" ht="15.75" x14ac:dyDescent="0.25">
      <c r="A30" s="163"/>
      <c r="B30" s="419" t="s">
        <v>44</v>
      </c>
      <c r="C30" s="420"/>
      <c r="D30" s="42" t="s">
        <v>45</v>
      </c>
      <c r="E30" s="43"/>
      <c r="F30" s="42" t="s">
        <v>46</v>
      </c>
      <c r="G30" s="43"/>
      <c r="H30" s="44">
        <f ca="1">IF(D1="Staffel",Startseite!$E$28,Startseite!$E$27)</f>
        <v>4.1666666666666666E-3</v>
      </c>
      <c r="I30" s="45">
        <f ca="1">IF((((E30*60)+G30)-H30*24*3600)&gt;0,(((E30*60)+G30)-H30*24*3600),0)</f>
        <v>0</v>
      </c>
      <c r="J30" s="163"/>
    </row>
    <row r="31" spans="1:13" ht="16.5" thickBot="1" x14ac:dyDescent="0.3">
      <c r="A31" s="163"/>
      <c r="B31" s="419" t="s">
        <v>47</v>
      </c>
      <c r="C31" s="420"/>
      <c r="D31" s="42" t="s">
        <v>45</v>
      </c>
      <c r="E31" s="43"/>
      <c r="F31" s="42" t="s">
        <v>46</v>
      </c>
      <c r="G31" s="43"/>
      <c r="H31" s="46" t="s">
        <v>43</v>
      </c>
      <c r="I31" s="47">
        <f>IF(E31="",G31,((E31*60)+G31))</f>
        <v>0</v>
      </c>
      <c r="J31" s="163"/>
    </row>
    <row r="32" spans="1:13" ht="16.5" thickBot="1" x14ac:dyDescent="0.3">
      <c r="A32" s="163"/>
      <c r="B32" s="412" t="s">
        <v>48</v>
      </c>
      <c r="C32" s="413"/>
      <c r="D32" s="413"/>
      <c r="E32" s="413"/>
      <c r="F32" s="413"/>
      <c r="G32" s="413"/>
      <c r="H32" s="414"/>
      <c r="I32" s="48">
        <f ca="1">I23-I29-I30-I31</f>
        <v>1000</v>
      </c>
      <c r="J32" s="163"/>
    </row>
    <row r="33" spans="1:13" ht="15.75" x14ac:dyDescent="0.25">
      <c r="A33" s="163"/>
      <c r="B33" s="415" t="s">
        <v>49</v>
      </c>
      <c r="C33" s="416"/>
      <c r="D33" s="417" t="s">
        <v>33</v>
      </c>
      <c r="E33" s="417"/>
      <c r="F33" s="418" t="s">
        <v>34</v>
      </c>
      <c r="G33" s="418"/>
      <c r="H33" s="49" t="s">
        <v>35</v>
      </c>
      <c r="I33" s="38">
        <v>400</v>
      </c>
      <c r="J33" s="163"/>
    </row>
    <row r="34" spans="1:13" ht="15.75" x14ac:dyDescent="0.25">
      <c r="A34" s="163"/>
      <c r="B34" s="419" t="s">
        <v>50</v>
      </c>
      <c r="C34" s="420"/>
      <c r="D34" s="401"/>
      <c r="E34" s="401"/>
      <c r="F34" s="402" t="s">
        <v>37</v>
      </c>
      <c r="G34" s="402"/>
      <c r="H34" s="39"/>
      <c r="I34" s="423"/>
      <c r="J34" s="163"/>
    </row>
    <row r="35" spans="1:13" ht="15.75" x14ac:dyDescent="0.25">
      <c r="A35" s="163"/>
      <c r="B35" s="419" t="s">
        <v>51</v>
      </c>
      <c r="C35" s="420"/>
      <c r="D35" s="401"/>
      <c r="E35" s="401"/>
      <c r="F35" s="402" t="s">
        <v>37</v>
      </c>
      <c r="G35" s="402"/>
      <c r="H35" s="39"/>
      <c r="I35" s="424"/>
      <c r="J35" s="163"/>
      <c r="L35" s="178" t="b">
        <f>IF(AND(D34&lt;&gt;"",D35&lt;&gt;"",D36&lt;&gt;"",D37&lt;&gt;"",D38&lt;&gt;"",D39&lt;&gt;""),TRUE,FALSE)</f>
        <v>0</v>
      </c>
      <c r="M35" s="179" t="s">
        <v>103</v>
      </c>
    </row>
    <row r="36" spans="1:13" ht="15.75" x14ac:dyDescent="0.25">
      <c r="A36" s="163"/>
      <c r="B36" s="419" t="s">
        <v>52</v>
      </c>
      <c r="C36" s="420"/>
      <c r="D36" s="401"/>
      <c r="E36" s="401"/>
      <c r="F36" s="402" t="s">
        <v>37</v>
      </c>
      <c r="G36" s="402"/>
      <c r="H36" s="39"/>
      <c r="I36" s="424"/>
      <c r="J36" s="163"/>
      <c r="L36" s="178" t="b">
        <f ca="1">IF(OR(D1="Staffel",AND(D1="Gruppe",D40&lt;&gt;"",D41&lt;&gt;"",D42&lt;&gt;"")),TRUE,FALSE)</f>
        <v>0</v>
      </c>
      <c r="M36" s="178" t="s">
        <v>104</v>
      </c>
    </row>
    <row r="37" spans="1:13" ht="15.75" x14ac:dyDescent="0.25">
      <c r="A37" s="163"/>
      <c r="B37" s="419" t="s">
        <v>53</v>
      </c>
      <c r="C37" s="420"/>
      <c r="D37" s="401"/>
      <c r="E37" s="401"/>
      <c r="F37" s="402" t="s">
        <v>37</v>
      </c>
      <c r="G37" s="402"/>
      <c r="H37" s="39"/>
      <c r="I37" s="424"/>
      <c r="J37" s="163"/>
      <c r="L37" s="178" t="b">
        <f>IF(AND(E45&lt;&gt;"",G45&lt;&gt;""),TRUE,FALSE)</f>
        <v>0</v>
      </c>
      <c r="M37" s="178" t="s">
        <v>100</v>
      </c>
    </row>
    <row r="38" spans="1:13" ht="15.75" x14ac:dyDescent="0.25">
      <c r="A38" s="163"/>
      <c r="B38" s="419" t="s">
        <v>54</v>
      </c>
      <c r="C38" s="420"/>
      <c r="D38" s="401"/>
      <c r="E38" s="401"/>
      <c r="F38" s="402" t="s">
        <v>37</v>
      </c>
      <c r="G38" s="402"/>
      <c r="H38" s="39"/>
      <c r="I38" s="424"/>
      <c r="J38" s="163"/>
      <c r="L38" s="178" t="b">
        <f ca="1">AND(L35,L36,L37)</f>
        <v>0</v>
      </c>
      <c r="M38" s="178" t="s">
        <v>102</v>
      </c>
    </row>
    <row r="39" spans="1:13" ht="15.75" x14ac:dyDescent="0.25">
      <c r="A39" s="163"/>
      <c r="B39" s="419" t="s">
        <v>55</v>
      </c>
      <c r="C39" s="420"/>
      <c r="D39" s="401"/>
      <c r="E39" s="401"/>
      <c r="F39" s="402" t="s">
        <v>37</v>
      </c>
      <c r="G39" s="402"/>
      <c r="H39" s="39"/>
      <c r="I39" s="424"/>
      <c r="J39" s="163"/>
    </row>
    <row r="40" spans="1:13" ht="15.75" x14ac:dyDescent="0.25">
      <c r="A40" s="163"/>
      <c r="B40" s="419" t="s">
        <v>56</v>
      </c>
      <c r="C40" s="420"/>
      <c r="D40" s="401"/>
      <c r="E40" s="401"/>
      <c r="F40" s="402" t="s">
        <v>37</v>
      </c>
      <c r="G40" s="402"/>
      <c r="H40" s="39"/>
      <c r="I40" s="424"/>
      <c r="J40" s="163"/>
    </row>
    <row r="41" spans="1:13" ht="15.75" x14ac:dyDescent="0.25">
      <c r="A41" s="163"/>
      <c r="B41" s="419" t="s">
        <v>57</v>
      </c>
      <c r="C41" s="420"/>
      <c r="D41" s="401"/>
      <c r="E41" s="401"/>
      <c r="F41" s="402" t="s">
        <v>37</v>
      </c>
      <c r="G41" s="402"/>
      <c r="H41" s="39"/>
      <c r="I41" s="424"/>
      <c r="J41" s="163"/>
    </row>
    <row r="42" spans="1:13" ht="15.75" x14ac:dyDescent="0.25">
      <c r="A42" s="163"/>
      <c r="B42" s="419" t="s">
        <v>58</v>
      </c>
      <c r="C42" s="420"/>
      <c r="D42" s="401"/>
      <c r="E42" s="401"/>
      <c r="F42" s="402" t="s">
        <v>37</v>
      </c>
      <c r="G42" s="402"/>
      <c r="H42" s="39"/>
      <c r="I42" s="425"/>
      <c r="J42" s="163"/>
    </row>
    <row r="43" spans="1:13" ht="15.75" x14ac:dyDescent="0.25">
      <c r="A43" s="163"/>
      <c r="B43" s="421" t="s">
        <v>59</v>
      </c>
      <c r="C43" s="422"/>
      <c r="D43" s="422"/>
      <c r="E43" s="422"/>
      <c r="F43" s="422"/>
      <c r="G43" s="422"/>
      <c r="H43" s="40" t="s">
        <v>43</v>
      </c>
      <c r="I43" s="41">
        <f>SUM(H34:H42)</f>
        <v>0</v>
      </c>
      <c r="J43" s="163"/>
    </row>
    <row r="44" spans="1:13" ht="15.75" x14ac:dyDescent="0.25">
      <c r="A44" s="163"/>
      <c r="B44" s="419" t="s">
        <v>60</v>
      </c>
      <c r="C44" s="420"/>
      <c r="D44" s="42" t="s">
        <v>45</v>
      </c>
      <c r="E44" s="50">
        <f ca="1">IF(OR(I20&lt;10,I20&gt;18),0,VLOOKUP(I20,Startseite!$G$23:$I$31,2))</f>
        <v>0</v>
      </c>
      <c r="F44" s="42" t="s">
        <v>46</v>
      </c>
      <c r="G44" s="50">
        <f ca="1">IF(OR(I20&lt;10,I20&gt;18),0,VLOOKUP(I20,Startseite!$G$23:$I$31,3))</f>
        <v>0</v>
      </c>
      <c r="H44" s="51"/>
      <c r="I44" s="52"/>
      <c r="J44" s="163"/>
    </row>
    <row r="45" spans="1:13" ht="16.5" thickBot="1" x14ac:dyDescent="0.3">
      <c r="A45" s="163"/>
      <c r="B45" s="419" t="s">
        <v>61</v>
      </c>
      <c r="C45" s="420"/>
      <c r="D45" s="42" t="s">
        <v>45</v>
      </c>
      <c r="E45" s="43"/>
      <c r="F45" s="42" t="s">
        <v>46</v>
      </c>
      <c r="G45" s="43"/>
      <c r="H45" s="46" t="s">
        <v>62</v>
      </c>
      <c r="I45" s="47">
        <f>IF(AND(E45="",G45=""),0,((E44*60)+G44)-((E45*60)+G45))</f>
        <v>0</v>
      </c>
      <c r="J45" s="163"/>
      <c r="L45" s="180"/>
    </row>
    <row r="46" spans="1:13" ht="16.5" thickBot="1" x14ac:dyDescent="0.3">
      <c r="A46" s="163"/>
      <c r="B46" s="412" t="s">
        <v>63</v>
      </c>
      <c r="C46" s="413"/>
      <c r="D46" s="413"/>
      <c r="E46" s="413"/>
      <c r="F46" s="413"/>
      <c r="G46" s="413"/>
      <c r="H46" s="414"/>
      <c r="I46" s="48">
        <f>I33-I43+I45</f>
        <v>400</v>
      </c>
      <c r="J46" s="163"/>
      <c r="L46" s="181" t="str">
        <f ca="1">IF((VLOOKUP($I$3,Teilnehmer!B6:C125,2))="","",VLOOKUP($I$3,Teilnehmer!B6:AE125,29))</f>
        <v/>
      </c>
      <c r="M46" s="182" t="s">
        <v>128</v>
      </c>
    </row>
    <row r="47" spans="1:13" ht="16.5" thickBot="1" x14ac:dyDescent="0.3">
      <c r="A47" s="163"/>
      <c r="B47" s="429" t="s">
        <v>64</v>
      </c>
      <c r="C47" s="430"/>
      <c r="D47" s="431">
        <f>SUM(D24:E28)+SUM(D34:E42)</f>
        <v>0</v>
      </c>
      <c r="E47" s="431"/>
      <c r="F47" s="431" t="str">
        <f ca="1">"Summe : "&amp;G1</f>
        <v>Summe : 14</v>
      </c>
      <c r="G47" s="431"/>
      <c r="H47" s="53" t="s">
        <v>43</v>
      </c>
      <c r="I47" s="54">
        <f ca="1">D47/G1</f>
        <v>0</v>
      </c>
      <c r="J47" s="163"/>
      <c r="L47" s="181" t="str">
        <f ca="1">IF((VLOOKUP($I$3,Teilnehmer!B6:C125,2))="","",VLOOKUP($I$3,Teilnehmer!B6:AE125,30))</f>
        <v/>
      </c>
      <c r="M47" s="182" t="s">
        <v>129</v>
      </c>
    </row>
    <row r="48" spans="1:13" ht="30" customHeight="1" thickBot="1" x14ac:dyDescent="0.25">
      <c r="A48" s="163"/>
      <c r="B48" s="432" t="b">
        <v>0</v>
      </c>
      <c r="C48" s="432"/>
      <c r="D48" s="432"/>
      <c r="E48" s="432"/>
      <c r="F48" s="140" t="str">
        <f ca="1">IF((VLOOKUP($I$3,Teilnehmer!B6:C125,2))="","",IF(VLOOKUP($I$3,Teilnehmer!B6:AE125,28)="Ja","Losentscheid
notwendig:",""))</f>
        <v/>
      </c>
      <c r="G48" s="139"/>
      <c r="H48" s="55" t="s">
        <v>65</v>
      </c>
      <c r="I48" s="87">
        <f ca="1">IF(OR($B$48=FALSE,I20&lt;10,I20&gt;18),0,I32+I46-I47)</f>
        <v>0</v>
      </c>
      <c r="J48" s="163"/>
    </row>
    <row r="49" spans="1:10" ht="20.100000000000001" customHeight="1" x14ac:dyDescent="0.2">
      <c r="A49" s="163"/>
      <c r="B49" s="163"/>
      <c r="C49" s="433" t="str">
        <f ca="1">IF(VLOOKUP($I$3,Teilnehmer!$B$6:$C$125,2)="","",IF(Startseite!$C$17="","",Startseite!$C$17))</f>
        <v/>
      </c>
      <c r="D49" s="433"/>
      <c r="E49" s="433"/>
      <c r="F49" s="141"/>
      <c r="G49" s="141"/>
      <c r="H49" s="141"/>
      <c r="I49" s="141"/>
      <c r="J49" s="163"/>
    </row>
    <row r="50" spans="1:10" ht="15.75" x14ac:dyDescent="0.25">
      <c r="A50" s="56"/>
      <c r="B50" s="162"/>
      <c r="C50" s="426" t="s">
        <v>66</v>
      </c>
      <c r="D50" s="426"/>
      <c r="E50" s="426"/>
      <c r="F50" s="427"/>
      <c r="G50" s="427"/>
      <c r="H50" s="427"/>
      <c r="I50" s="427"/>
      <c r="J50" s="57"/>
    </row>
    <row r="51" spans="1:10" ht="20.25" x14ac:dyDescent="0.2">
      <c r="A51" s="73" t="str">
        <f ca="1">HYPERLINK("["&amp;MID(CELL("Dateiname"), SEARCH("[", CELL("Dateiname"))+1, SEARCH("]", CELL("Dateiname"))- SEARCH("[", CELL("Dateiname")) -1)&amp;"]'Teilnehmer'!A"&amp;I3+5,"◄")</f>
        <v>◄</v>
      </c>
      <c r="B51" s="428"/>
      <c r="C51" s="428"/>
      <c r="D51" s="428"/>
      <c r="E51" s="428"/>
      <c r="F51" s="428"/>
      <c r="G51" s="428"/>
      <c r="H51" s="428"/>
      <c r="I51" s="428"/>
      <c r="J51" s="18" t="str">
        <f ca="1">HYPERLINK("["&amp;MID(CELL("Dateiname"), SEARCH("[", CELL("Dateiname"))+1, SEARCH("]", CELL("Dateiname"))- SEARCH("[", CELL("Dateiname")) -1)&amp;"]'"&amp;$I$3&amp;"'!B1","▲")</f>
        <v>▲</v>
      </c>
    </row>
  </sheetData>
  <sheetProtection password="C435" sheet="1" objects="1" scenarios="1"/>
  <dataConsolidate/>
  <mergeCells count="103">
    <mergeCell ref="B2:C2"/>
    <mergeCell ref="D2:G2"/>
    <mergeCell ref="B3:C3"/>
    <mergeCell ref="D3:G3"/>
    <mergeCell ref="B4:C4"/>
    <mergeCell ref="D4:G4"/>
    <mergeCell ref="C9:D9"/>
    <mergeCell ref="E9:G9"/>
    <mergeCell ref="C10:D10"/>
    <mergeCell ref="E10:G10"/>
    <mergeCell ref="C11:D11"/>
    <mergeCell ref="E11:G11"/>
    <mergeCell ref="B5:C5"/>
    <mergeCell ref="D5:G5"/>
    <mergeCell ref="H5:I5"/>
    <mergeCell ref="B6:I6"/>
    <mergeCell ref="B7:I7"/>
    <mergeCell ref="C8:D8"/>
    <mergeCell ref="E8:G8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B23:C23"/>
    <mergeCell ref="D23:E23"/>
    <mergeCell ref="F23:G23"/>
    <mergeCell ref="B24:C24"/>
    <mergeCell ref="D24:E24"/>
    <mergeCell ref="F24:G24"/>
    <mergeCell ref="C18:D18"/>
    <mergeCell ref="E18:G18"/>
    <mergeCell ref="B19:G19"/>
    <mergeCell ref="B20:G20"/>
    <mergeCell ref="B21:I21"/>
    <mergeCell ref="B22:I22"/>
    <mergeCell ref="I24:I28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B32:H32"/>
    <mergeCell ref="B33:C33"/>
    <mergeCell ref="D33:E33"/>
    <mergeCell ref="F33:G33"/>
    <mergeCell ref="B34:C34"/>
    <mergeCell ref="D34:E34"/>
    <mergeCell ref="F34:G34"/>
    <mergeCell ref="B28:C28"/>
    <mergeCell ref="D28:E28"/>
    <mergeCell ref="F28:G28"/>
    <mergeCell ref="B29:G29"/>
    <mergeCell ref="B30:C30"/>
    <mergeCell ref="B31:C31"/>
    <mergeCell ref="B38:C38"/>
    <mergeCell ref="D38:E38"/>
    <mergeCell ref="F38:G38"/>
    <mergeCell ref="B39:C39"/>
    <mergeCell ref="D39:E39"/>
    <mergeCell ref="F39:G39"/>
    <mergeCell ref="I34:I42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42:C42"/>
    <mergeCell ref="D42:E42"/>
    <mergeCell ref="F42:G42"/>
    <mergeCell ref="B43:G43"/>
    <mergeCell ref="B44:C44"/>
    <mergeCell ref="B45:C45"/>
    <mergeCell ref="B40:C40"/>
    <mergeCell ref="D40:E40"/>
    <mergeCell ref="F40:G40"/>
    <mergeCell ref="B41:C41"/>
    <mergeCell ref="D41:E41"/>
    <mergeCell ref="F41:G41"/>
    <mergeCell ref="C50:E50"/>
    <mergeCell ref="F50:I50"/>
    <mergeCell ref="B51:I51"/>
    <mergeCell ref="B46:H46"/>
    <mergeCell ref="B47:C47"/>
    <mergeCell ref="D47:E47"/>
    <mergeCell ref="F47:G47"/>
    <mergeCell ref="B48:E48"/>
    <mergeCell ref="C49:E49"/>
  </mergeCells>
  <conditionalFormatting sqref="I19">
    <cfRule type="expression" dxfId="12" priority="6" stopIfTrue="1">
      <formula>OR(AND(D1="staffel",COUNT(I9:I18)&lt;&gt;6),AND(D1="Gruppe",COUNT(I9:I18)&lt;&gt;9))</formula>
    </cfRule>
  </conditionalFormatting>
  <conditionalFormatting sqref="I20">
    <cfRule type="cellIs" dxfId="11" priority="7" stopIfTrue="1" operator="notBetween">
      <formula>10</formula>
      <formula>18</formula>
    </cfRule>
  </conditionalFormatting>
  <conditionalFormatting sqref="G30:G31 G45 D34:E42 E45 D24:E28 E30">
    <cfRule type="expression" dxfId="10" priority="8" stopIfTrue="1">
      <formula>ISBLANK(D24)</formula>
    </cfRule>
  </conditionalFormatting>
  <conditionalFormatting sqref="E31 H24:H28 H34:H42">
    <cfRule type="expression" dxfId="9" priority="9" stopIfTrue="1">
      <formula>AND($B$48=FALSE,ISBLANK(E24))</formula>
    </cfRule>
  </conditionalFormatting>
  <conditionalFormatting sqref="H9:H17">
    <cfRule type="expression" dxfId="8" priority="10" stopIfTrue="1">
      <formula>AND(COUNT($H$9:$H$18)&lt;$F$1,ISBLANK(H9))</formula>
    </cfRule>
  </conditionalFormatting>
  <conditionalFormatting sqref="I9:I17">
    <cfRule type="expression" dxfId="7" priority="11" stopIfTrue="1">
      <formula>AND(COUNT($I$9:$I$18)&lt;$F$1,I9="")</formula>
    </cfRule>
  </conditionalFormatting>
  <conditionalFormatting sqref="B48:E48">
    <cfRule type="cellIs" dxfId="6" priority="12" stopIfTrue="1" operator="equal">
      <formula>FALSE</formula>
    </cfRule>
  </conditionalFormatting>
  <conditionalFormatting sqref="C9:C17 E9:G17">
    <cfRule type="expression" dxfId="5" priority="13" stopIfTrue="1">
      <formula>AND($B$48=FALSE,ISBLANK(C9))</formula>
    </cfRule>
  </conditionalFormatting>
  <conditionalFormatting sqref="I18">
    <cfRule type="expression" dxfId="4" priority="5">
      <formula>OR(COUNT($I$9:$I$18)&gt;F1,AND(COUNT($I$9:$I$18)&lt;F1,I18=""))</formula>
    </cfRule>
  </conditionalFormatting>
  <conditionalFormatting sqref="H18">
    <cfRule type="expression" dxfId="3" priority="3" stopIfTrue="1">
      <formula>AND(COUNT($H$9:$H$18)&lt;$F$1,ISBLANK(H18))</formula>
    </cfRule>
  </conditionalFormatting>
  <conditionalFormatting sqref="C18 E18:G18">
    <cfRule type="expression" dxfId="2" priority="4" stopIfTrue="1">
      <formula>AND($B$48=FALSE,ISBLANK(C18))</formula>
    </cfRule>
  </conditionalFormatting>
  <conditionalFormatting sqref="G48">
    <cfRule type="expression" dxfId="1" priority="1">
      <formula>$L$46="Nein"</formula>
    </cfRule>
    <cfRule type="expression" dxfId="0" priority="2">
      <formula>OR($L$47="Nein",AND($L$46="Ja",$G$48=""))</formula>
    </cfRule>
  </conditionalFormatting>
  <dataValidations count="6">
    <dataValidation type="whole" allowBlank="1" showInputMessage="1" showErrorMessage="1" errorTitle="Eingegebener Wert ist ungültig" error="Es können nur ganze Zahlen zwischen 1 und 50 eingegeben werden." sqref="G48">
      <formula1>1</formula1>
      <formula2>50</formula2>
    </dataValidation>
    <dataValidation type="date" allowBlank="1" showInputMessage="1" showErrorMessage="1" errorTitle="Eigegebener Wert ist ungültig" error="Es muß ein gültiges Datum eingegeben werden._x000a_Die Teilnehmer müssen zwischen 10 und 18 Jahren alt sein (Geburtsjahr)" sqref="H9:H18">
      <formula1>DATE(YEAR(I$4)-18,1,1)</formula1>
      <formula2>DATE(YEAR(I$4)-10,12,31)</formula2>
    </dataValidation>
    <dataValidation type="list" allowBlank="1" showDropDown="1" showErrorMessage="1" errorTitle="Eingegebener Wert ist ungültig" error="Es können nur die Werte 1, 3 oder 5 eingegeben werden" sqref="D24:E28 D34:E42">
      <formula1>"1,3,5"</formula1>
    </dataValidation>
    <dataValidation type="whole" allowBlank="1" showErrorMessage="1" errorTitle="Eingegebener Wert ist ungültig" error="Es können nur ganze Zahlen eingegeben werden" sqref="E31">
      <formula1>0</formula1>
      <formula2>60</formula2>
    </dataValidation>
    <dataValidation type="whole" allowBlank="1" showErrorMessage="1" errorTitle="Eingegebener Wert ist ungültig" error="Es können nur ganze Zahlen von 0 bis 60 eingegeben werden" sqref="G30:G31 E45 E30 G45">
      <formula1>0</formula1>
      <formula2>60</formula2>
    </dataValidation>
    <dataValidation type="whole" allowBlank="1" showInputMessage="1" showErrorMessage="1" errorTitle="Eingegebener Wert ungültig" error="Es können nur ganze Zahlen von 0 bis 50 eingegeben werden" sqref="H24:H28 H34:H42">
      <formula1>0</formula1>
      <formula2>1000</formula2>
    </dataValidation>
  </dataValidations>
  <pageMargins left="0.59055118110236227" right="0.39370078740157483" top="0.78740157480314965" bottom="0.78740157480314965" header="0.31496062992125984" footer="0.39370078740157483"/>
  <pageSetup paperSize="9" scale="95" orientation="portrait" r:id="rId1"/>
  <headerFooter>
    <oddFooter>&amp;R&amp;8Druck: &amp;D/&amp;T&amp;L&amp;06BWB-Auswertung V1.3_x000D_(c) by A. Kropp / KJF Vogelsbergkreis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34689" r:id="rId4" name="Check Box 1">
              <controlPr defaultSize="0" print="0" autoFill="0" autoLine="0" autoPict="0">
                <anchor moveWithCells="1">
                  <from>
                    <xdr:col>1</xdr:col>
                    <xdr:colOff>114300</xdr:colOff>
                    <xdr:row>47</xdr:row>
                    <xdr:rowOff>57150</xdr:rowOff>
                  </from>
                  <to>
                    <xdr:col>4</xdr:col>
                    <xdr:colOff>590550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690" r:id="rId5" name="Check Box 2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8</xdr:row>
                    <xdr:rowOff>0</xdr:rowOff>
                  </from>
                  <to>
                    <xdr:col>2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691" r:id="rId6" name="Check Box 3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9</xdr:row>
                    <xdr:rowOff>0</xdr:rowOff>
                  </from>
                  <to>
                    <xdr:col>2</xdr:col>
                    <xdr:colOff>85725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692" r:id="rId7" name="Check Box 4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10</xdr:row>
                    <xdr:rowOff>0</xdr:rowOff>
                  </from>
                  <to>
                    <xdr:col>2</xdr:col>
                    <xdr:colOff>85725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693" r:id="rId8" name="Check Box 5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11</xdr:row>
                    <xdr:rowOff>0</xdr:rowOff>
                  </from>
                  <to>
                    <xdr:col>2</xdr:col>
                    <xdr:colOff>85725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694" r:id="rId9" name="Check Box 6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12</xdr:row>
                    <xdr:rowOff>0</xdr:rowOff>
                  </from>
                  <to>
                    <xdr:col>2</xdr:col>
                    <xdr:colOff>85725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695" r:id="rId10" name="Check Box 7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13</xdr:row>
                    <xdr:rowOff>0</xdr:rowOff>
                  </from>
                  <to>
                    <xdr:col>2</xdr:col>
                    <xdr:colOff>85725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696" r:id="rId11" name="Check Box 8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14</xdr:row>
                    <xdr:rowOff>0</xdr:rowOff>
                  </from>
                  <to>
                    <xdr:col>2</xdr:col>
                    <xdr:colOff>85725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697" r:id="rId12" name="Check Box 9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15</xdr:row>
                    <xdr:rowOff>0</xdr:rowOff>
                  </from>
                  <to>
                    <xdr:col>2</xdr:col>
                    <xdr:colOff>85725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698" r:id="rId13" name="Check Box 10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16</xdr:row>
                    <xdr:rowOff>0</xdr:rowOff>
                  </from>
                  <to>
                    <xdr:col>2</xdr:col>
                    <xdr:colOff>85725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699" r:id="rId14" name="Check Box 11">
              <controlPr defaultSize="0" print="0" autoFill="0" autoLine="0" autoPict="0">
                <anchor moveWithCells="1">
                  <from>
                    <xdr:col>0</xdr:col>
                    <xdr:colOff>76200</xdr:colOff>
                    <xdr:row>17</xdr:row>
                    <xdr:rowOff>0</xdr:rowOff>
                  </from>
                  <to>
                    <xdr:col>2</xdr:col>
                    <xdr:colOff>85725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700" r:id="rId15" name="Button 12">
              <controlPr defaultSize="0" print="0" autoFill="0" autoPict="0" macro="[0]!WBDrucken">
                <anchor moveWithCells="1">
                  <from>
                    <xdr:col>7</xdr:col>
                    <xdr:colOff>695325</xdr:colOff>
                    <xdr:row>48</xdr:row>
                    <xdr:rowOff>123825</xdr:rowOff>
                  </from>
                  <to>
                    <xdr:col>8</xdr:col>
                    <xdr:colOff>447675</xdr:colOff>
                    <xdr:row>49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20</vt:i4>
      </vt:variant>
      <vt:variant>
        <vt:lpstr>Benannte Bereiche</vt:lpstr>
      </vt:variant>
      <vt:variant>
        <vt:i4>22</vt:i4>
      </vt:variant>
    </vt:vector>
  </HeadingPairs>
  <TitlesOfParts>
    <vt:vector size="42" baseType="lpstr">
      <vt:lpstr>Startseite</vt:lpstr>
      <vt:lpstr>Meldebogen</vt:lpstr>
      <vt:lpstr>Teilnehmer</vt:lpstr>
      <vt:lpstr>Startliste</vt:lpstr>
      <vt:lpstr>Gesamt-Sieger</vt:lpstr>
      <vt:lpstr>Statistik</vt:lpstr>
      <vt:lpstr>Siegerliste</vt:lpstr>
      <vt:lpstr>0</vt:lpstr>
      <vt:lpstr>0A</vt:lpstr>
      <vt:lpstr>0B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'0'!Druckbereich</vt:lpstr>
      <vt:lpstr>'0A'!Druckbereich</vt:lpstr>
      <vt:lpstr>'0B'!Druckbereich</vt:lpstr>
      <vt:lpstr>'1'!Druckbereich</vt:lpstr>
      <vt:lpstr>'10'!Druckbereich</vt:lpstr>
      <vt:lpstr>'2'!Druckbereich</vt:lpstr>
      <vt:lpstr>'3'!Druckbereich</vt:lpstr>
      <vt:lpstr>'4'!Druckbereich</vt:lpstr>
      <vt:lpstr>'5'!Druckbereich</vt:lpstr>
      <vt:lpstr>'6'!Druckbereich</vt:lpstr>
      <vt:lpstr>'7'!Druckbereich</vt:lpstr>
      <vt:lpstr>'8'!Druckbereich</vt:lpstr>
      <vt:lpstr>'9'!Druckbereich</vt:lpstr>
      <vt:lpstr>'Gesamt-Sieger'!Druckbereich</vt:lpstr>
      <vt:lpstr>Siegerliste!Druckbereich</vt:lpstr>
      <vt:lpstr>Startliste!Druckbereich</vt:lpstr>
      <vt:lpstr>Statistik!Druckbereich</vt:lpstr>
      <vt:lpstr>Teilnehmer!Druckbereich</vt:lpstr>
      <vt:lpstr>'Gesamt-Sieger'!Drucktitel</vt:lpstr>
      <vt:lpstr>Siegerliste!Drucktitel</vt:lpstr>
      <vt:lpstr>Startliste!Drucktitel</vt:lpstr>
      <vt:lpstr>Teilnehmer!Drucktitel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BWB_Auswertung</dc:title>
  <dc:creator>Armin Kropp</dc:creator>
  <dc:description>Auswertung eines JF-Bundeswettbewerb mit Gruppen und/oder Staffeln</dc:description>
  <cp:lastModifiedBy>Armin Kropp</cp:lastModifiedBy>
  <cp:lastPrinted>2018-01-07T15:09:46Z</cp:lastPrinted>
  <dcterms:created xsi:type="dcterms:W3CDTF">2015-09-21T06:04:33Z</dcterms:created>
  <dcterms:modified xsi:type="dcterms:W3CDTF">2018-08-19T13:44:55Z</dcterms:modified>
  <cp:contentStatus>Version 3.0 - Freigegeben</cp:contentStatus>
  <cp:version>3.0</cp:version>
</cp:coreProperties>
</file>